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Overview" sheetId="1" state="visible" r:id="rId3"/>
    <sheet name="Financial Overview" sheetId="2" state="visible" r:id="rId4"/>
    <sheet name="Property Data" sheetId="3" state="visible" r:id="rId5"/>
    <sheet name="Monthly Income" sheetId="4" state="visible" r:id="rId6"/>
    <sheet name="Monthly Expenses" sheetId="5" state="visible" r:id="rId7"/>
    <sheet name="Year1" sheetId="6" state="visible" r:id="rId8"/>
    <sheet name="Year2" sheetId="7" state="visible" r:id="rId9"/>
    <sheet name="Year3" sheetId="8" state="visible" r:id="rId10"/>
    <sheet name="Model Scenarios" sheetId="9" state="visible" r:id="rId11"/>
    <sheet name="Scenario Builder" sheetId="10" state="visible" r:id="rId12"/>
  </sheets>
  <definedNames>
    <definedName function="false" hidden="true" name="AccessDatabase" vbProcedure="false">"C:\My Documents\DAVE\MODELS\Cash at Risk\Loan Front End.mdb"</definedName>
    <definedName function="false" hidden="true" name="Access_Button" vbProcedure="false">"Loan_Front_End_Input_List"</definedName>
    <definedName function="false" hidden="true" name="anscount" vbProcedure="false">2</definedName>
    <definedName function="false" hidden="true" name="ashish" vbProcedure="false">{"'Assump'!$F$6:$J$6"}</definedName>
    <definedName function="false" hidden="true" name="dddddd" vbProcedure="false">{#N/A,#N/A,FALSE,"CAPREIT"}</definedName>
    <definedName function="false" hidden="true" name="dddddd2" vbProcedure="false">{#N/A,#N/A,FALSE,"CAPREIT"}</definedName>
    <definedName function="false" hidden="true" name="ddddddd" vbProcedure="false">{#N/A,#N/A,FALSE,"CAPREIT"}</definedName>
    <definedName function="false" hidden="true" name="ddddddd2" vbProcedure="false">{#N/A,#N/A,FALSE,"CAPREIT"}</definedName>
    <definedName function="false" hidden="false" name="Debt" vbProcedure="false">#REF!</definedName>
    <definedName function="false" hidden="true" name="eeee" vbProcedure="false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function="false" hidden="false" name="Escalation" vbProcedure="false">#REF!</definedName>
    <definedName function="false" hidden="true" name="Estimate" vbProcedure="false">{#N/A,#N/A,FALSE,"Detail";#N/A,#N/A,FALSE,"Totals"}</definedName>
    <definedName function="false" hidden="false" name="Expense" vbProcedure="false">#REF!</definedName>
    <definedName function="false" hidden="false" name="Expenses" vbProcedure="false">#REF!</definedName>
    <definedName function="false" hidden="true" name="fdfdfd" vbProcedure="false">{#N/A,#N/A,FALSE,"CAPREIT"}</definedName>
    <definedName function="false" hidden="true" name="fdfdfdf" vbProcedure="false">{#N/A,#N/A,FALSE,"CAPREIT"}</definedName>
    <definedName function="false" hidden="false" name="HF" vbProcedure="false">#REF!</definedName>
    <definedName function="false" hidden="true" name="html" vbProcedure="false">{"'Assump'!$F$6:$J$6"}</definedName>
    <definedName function="false" hidden="true" name="htmlnew" vbProcedure="false">{"'Assump'!$F$6:$J$6"}</definedName>
    <definedName function="false" hidden="true" name="HTML_CodePage" vbProcedure="false">1252</definedName>
    <definedName function="false" hidden="true" name="HTML_Control" vbProcedure="false">{"'Assump'!$F$6:$J$6"}</definedName>
    <definedName function="false" hidden="true" name="HTML_Description" vbProcedure="false">""</definedName>
    <definedName function="false" hidden="true" name="HTML_Email" vbProcedure="false">""</definedName>
    <definedName function="false" hidden="true" name="HTML_Header" vbProcedure="false">"Assump"</definedName>
    <definedName function="false" hidden="true" name="HTML_LastUpdate" vbProcedure="false">"7/24/98"</definedName>
    <definedName function="false" hidden="true" name="HTML_LineAfter" vbProcedure="false">FALSE()</definedName>
    <definedName function="false" hidden="true" name="HTML_LineBefore" vbProcedure="false">FALSE()</definedName>
    <definedName function="false" hidden="true" name="HTML_Name" vbProcedure="false">"Russell Caplin"</definedName>
    <definedName function="false" hidden="true" name="HTML_OBDlg2" vbProcedure="false">TRUE()</definedName>
    <definedName function="false" hidden="true" name="HTML_OBDlg4" vbProcedure="false">TRUE()</definedName>
    <definedName function="false" hidden="true" name="HTML_OS" vbProcedure="false">0</definedName>
    <definedName function="false" hidden="true" name="HTML_PathFile" vbProcedure="false">"C:\acg\MyHTML.htm"</definedName>
    <definedName function="false" hidden="true" name="HTML_Title" vbProcedure="false">"ashish"</definedName>
    <definedName function="false" hidden="false" name="Inflation" vbProcedure="false">#REF!</definedName>
    <definedName function="false" hidden="true" name="IQ_ACCOUNTS_PAY" vbProcedure="false">"c91"</definedName>
    <definedName function="false" hidden="true" name="IQ_ACCOUNT_CHANGE" vbProcedure="false">"c36"</definedName>
    <definedName function="false" hidden="true" name="IQ_ACCRUED_EXP" vbProcedure="false">"c93"</definedName>
    <definedName function="false" hidden="true" name="IQ_ACCUM_DEP" vbProcedure="false">"c282"</definedName>
    <definedName function="false" hidden="true" name="IQ_ADD_PAID_IN" vbProcedure="false">"c109"</definedName>
    <definedName function="false" hidden="true" name="IQ_ALLOW_CONST" vbProcedure="false">"c292"</definedName>
    <definedName function="false" hidden="true" name="IQ_AMORTIZATION" vbProcedure="false">"c121"</definedName>
    <definedName function="false" hidden="true" name="IQ_ASSET_TURNS" vbProcedure="false">"c148"</definedName>
    <definedName function="false" hidden="true" name="IQ_AVG_PRICE" vbProcedure="false">"c253"</definedName>
    <definedName function="false" hidden="true" name="IQ_AVG_VOLUME" vbProcedure="false">"c254"</definedName>
    <definedName function="false" hidden="true" name="IQ_BASIC_EPS_EXCL" vbProcedure="false">"c45"</definedName>
    <definedName function="false" hidden="true" name="IQ_BASIC_EPS_INCL" vbProcedure="false">"c46"</definedName>
    <definedName function="false" hidden="true" name="IQ_BASIC_NORMAL_EPS" vbProcedure="false">"c65"</definedName>
    <definedName function="false" hidden="true" name="IQ_BASIC_WEIGHT" vbProcedure="false">"c44"</definedName>
    <definedName function="false" hidden="true" name="IQ_BETA" vbProcedure="false">"c226"</definedName>
    <definedName function="false" hidden="true" name="IQ_BOARD_MEMBER" vbProcedure="false">"c233"</definedName>
    <definedName function="false" hidden="true" name="IQ_BOARD_MEMBER_TITLE" vbProcedure="false">"c234"</definedName>
    <definedName function="false" hidden="true" name="IQ_BV_OVER_SHARES" vbProcedure="false">"c177"</definedName>
    <definedName function="false" hidden="true" name="IQ_CAL_Q" vbProcedure="false">"c246"</definedName>
    <definedName function="false" hidden="true" name="IQ_CAL_Y" vbProcedure="false">"c248"</definedName>
    <definedName function="false" hidden="true" name="IQ_CAPEX" vbProcedure="false">"c126"</definedName>
    <definedName function="false" hidden="true" name="IQ_CAPITAL_LEASE" vbProcedure="false">"c99"</definedName>
    <definedName function="false" hidden="true" name="IQ_CASH" vbProcedure="false">"c69"</definedName>
    <definedName function="false" hidden="true" name="IQ_CASH_DUE_BANKS" vbProcedure="false">"c71"</definedName>
    <definedName function="false" hidden="true" name="IQ_CASH_EQUIV" vbProcedure="false">"c70"</definedName>
    <definedName function="false" hidden="true" name="IQ_CASH_INTEREST" vbProcedure="false">"c137"</definedName>
    <definedName function="false" hidden="true" name="IQ_CASH_ST" vbProcedure="false">"c73"</definedName>
    <definedName function="false" hidden="true" name="IQ_CASH_TAXES" vbProcedure="false">"c138"</definedName>
    <definedName function="false" hidden="true" name="IQ_CHANGES_WORK_CAP" vbProcedure="false">"c124"</definedName>
    <definedName function="false" hidden="true" name="IQ_CITY" vbProcedure="false">"c216"</definedName>
    <definedName function="false" hidden="true" name="IQ_CLOSEPRICE" vbProcedure="false">"c206"</definedName>
    <definedName function="false" hidden="true" name="IQ_COMMON_STOCK" vbProcedure="false">"c108"</definedName>
    <definedName function="false" hidden="true" name="IQ_COMPANY_ADDRESS" vbProcedure="false">"c213"</definedName>
    <definedName function="false" hidden="true" name="IQ_COMPANY_NAME" vbProcedure="false">"c208"</definedName>
    <definedName function="false" hidden="true" name="IQ_COMPANY_PHONE" vbProcedure="false">"c219"</definedName>
    <definedName function="false" hidden="true" name="IQ_COMPANY_STREET1" vbProcedure="false">"c214"</definedName>
    <definedName function="false" hidden="true" name="IQ_COMPANY_STREET2" vbProcedure="false">"c215"</definedName>
    <definedName function="false" hidden="true" name="IQ_COMPANY_TICKER" vbProcedure="false">"c209"</definedName>
    <definedName function="false" hidden="true" name="IQ_COMPANY_WEBSITE" vbProcedure="false">"c212"</definedName>
    <definedName function="false" hidden="true" name="IQ_COMPANY_ZIP" vbProcedure="false">"c218"</definedName>
    <definedName function="false" hidden="true" name="IQ_COST_REVENUE" vbProcedure="false">"c6"</definedName>
    <definedName function="false" hidden="true" name="IQ_COUNTRY_NAME" vbProcedure="false">"c220"</definedName>
    <definedName function="false" hidden="true" name="IQ_CURRENT_PORT" vbProcedure="false">"c95"</definedName>
    <definedName function="false" hidden="true" name="IQ_CURRENT_RATIO" vbProcedure="false">"c164"</definedName>
    <definedName function="false" hidden="true" name="IQ_DAYS_PAY_OUTST" vbProcedure="false">"c154"</definedName>
    <definedName function="false" hidden="true" name="IQ_DAYS_SALES_OUTST" vbProcedure="false">"c153"</definedName>
    <definedName function="false" hidden="true" name="IQ_DEFERRED_INC_TAX" vbProcedure="false">"c102"</definedName>
    <definedName function="false" hidden="true" name="IQ_DEFERRED_TAXES" vbProcedure="false">"c122"</definedName>
    <definedName function="false" hidden="true" name="IQ_DEF_ACQ_CST" vbProcedure="false">"c290"</definedName>
    <definedName function="false" hidden="true" name="IQ_DEPRE_AMORT" vbProcedure="false">"c10"</definedName>
    <definedName function="false" hidden="true" name="IQ_DEPRE_AMORT_SUPPL" vbProcedure="false">"c54"</definedName>
    <definedName function="false" hidden="true" name="IQ_DEPRE_DEPLE" vbProcedure="false">"c120"</definedName>
    <definedName function="false" hidden="true" name="IQ_DEPRE_SUPP" vbProcedure="false">"c136"</definedName>
    <definedName function="false" hidden="true" name="IQ_DESCRIPTION_LONG" vbProcedure="false">"c211"</definedName>
    <definedName function="false" hidden="true" name="IQ_DILUT_ADJUST" vbProcedure="false">"c47"</definedName>
    <definedName function="false" hidden="true" name="IQ_DILUT_EPS_EXCL" vbProcedure="false">"c49"</definedName>
    <definedName function="false" hidden="true" name="IQ_DILUT_EPS_INCL" vbProcedure="false">"c50"</definedName>
    <definedName function="false" hidden="true" name="IQ_DILUT_NORMAL_EPS" vbProcedure="false">"c66"</definedName>
    <definedName function="false" hidden="true" name="IQ_DILUT_WEIGHT" vbProcedure="false">"c48"</definedName>
    <definedName function="false" hidden="true" name="IQ_DISCONT_OPER" vbProcedure="false">"c37"</definedName>
    <definedName function="false" hidden="true" name="IQ_DIVIDEND_YIELD" vbProcedure="false">"c230"</definedName>
    <definedName function="false" hidden="true" name="IQ_DIVID_SHARE" vbProcedure="false">"c51"</definedName>
    <definedName function="false" hidden="true" name="IQ_EBIT" vbProcedure="false">"c22"</definedName>
    <definedName function="false" hidden="true" name="IQ_EBITDA" vbProcedure="false">"c23"</definedName>
    <definedName function="false" hidden="true" name="IQ_EBITDA_CAPEX_OVER_TOTAL_IE" vbProcedure="false">"c186"</definedName>
    <definedName function="false" hidden="true" name="IQ_EBITDA_MARGIN" vbProcedure="false">"c140"</definedName>
    <definedName function="false" hidden="true" name="IQ_EBITDA_OVER_TOTAL_IE" vbProcedure="false">"c185"</definedName>
    <definedName function="false" hidden="true" name="IQ_EBIT_MARGIN" vbProcedure="false">"c141"</definedName>
    <definedName function="false" hidden="true" name="IQ_EBIT_OVER_IE" vbProcedure="false">"c184"</definedName>
    <definedName function="false" hidden="true" name="IQ_EFFECT_SPECIAL_CHARGE" vbProcedure="false">"c61"</definedName>
    <definedName function="false" hidden="true" name="IQ_EMPLOYEES" vbProcedure="false">"c221"</definedName>
    <definedName function="false" hidden="true" name="IQ_ENTERPRISE_VALUE" vbProcedure="false">"c2"</definedName>
    <definedName function="false" hidden="true" name="IQ_EPS" vbProcedure="false">"IQ_EPS"</definedName>
    <definedName function="false" hidden="true" name="IQ_EQUITY_AFFIL" vbProcedure="false">"c33"</definedName>
    <definedName function="false" hidden="true" name="IQ_EQV_OVER_BV" vbProcedure="false">"c173"</definedName>
    <definedName function="false" hidden="true" name="IQ_EQV_OVER_LTM_PRETAX_INC" vbProcedure="false">"c178"</definedName>
    <definedName function="false" hidden="true" name="IQ_ESOP_DEBT" vbProcedure="false">"c112"</definedName>
    <definedName function="false" hidden="true" name="IQ_EV_OVER_EMPLOYEE" vbProcedure="false">"c172"</definedName>
    <definedName function="false" hidden="true" name="IQ_EV_OVER_LTM_EBIT" vbProcedure="false">"c167"</definedName>
    <definedName function="false" hidden="true" name="IQ_EV_OVER_LTM_EBITDA" vbProcedure="false">"c168"</definedName>
    <definedName function="false" hidden="true" name="IQ_EV_OVER_LTM_REVENUE" vbProcedure="false">"c169"</definedName>
    <definedName function="false" hidden="true" name="IQ_EXCHANGE" vbProcedure="false">"c210"</definedName>
    <definedName function="false" hidden="true" name="IQ_EXTRA_ITEMS" vbProcedure="false">"c38"</definedName>
    <definedName function="false" hidden="true" name="IQ_FINANCING_CASH" vbProcedure="false">"c129"</definedName>
    <definedName function="false" hidden="true" name="IQ_FISCAL_Q" vbProcedure="false">"c245"</definedName>
    <definedName function="false" hidden="true" name="IQ_FISCAL_Y" vbProcedure="false">"c247"</definedName>
    <definedName function="false" hidden="true" name="IQ_FIVEPERCENT_PERCENT" vbProcedure="false">"c240"</definedName>
    <definedName function="false" hidden="true" name="IQ_FIVEPERCENT_SHARES" vbProcedure="false">"c251"</definedName>
    <definedName function="false" hidden="true" name="IQ_FIVE_PERCENT_OWNER" vbProcedure="false">"c239"</definedName>
    <definedName function="false" hidden="true" name="IQ_FOREIGN_EXCHANGE" vbProcedure="false">"c134"</definedName>
    <definedName function="false" hidden="true" name="IQ_FWD" vbProcedure="false">"LTM"</definedName>
    <definedName function="false" hidden="true" name="IQ_FWD1" vbProcedure="false">"LTM"</definedName>
    <definedName function="false" hidden="true" name="IQ_FWD_CY" vbProcedure="false">"10001"</definedName>
    <definedName function="false" hidden="true" name="IQ_FWD_CY1" vbProcedure="false">"10002"</definedName>
    <definedName function="false" hidden="true" name="IQ_FWD_CY2" vbProcedure="false">"10003"</definedName>
    <definedName function="false" hidden="true" name="IQ_FWD_FY" vbProcedure="false">"1001"</definedName>
    <definedName function="false" hidden="true" name="IQ_FWD_FY1" vbProcedure="false">"1002"</definedName>
    <definedName function="false" hidden="true" name="IQ_FWD_FY2" vbProcedure="false">"1003"</definedName>
    <definedName function="false" hidden="true" name="IQ_FWD_Q" vbProcedure="false">"501"</definedName>
    <definedName function="false" hidden="true" name="IQ_FWD_Q1" vbProcedure="false">"502"</definedName>
    <definedName function="false" hidden="true" name="IQ_FWD_Q2" vbProcedure="false">"503"</definedName>
    <definedName function="false" hidden="true" name="IQ_FWD_Q3" vbProcedure="false">"504"</definedName>
    <definedName function="false" hidden="true" name="IQ_FWD_Q4" vbProcedure="false">"505"</definedName>
    <definedName function="false" hidden="true" name="IQ_FWD_Q5" vbProcedure="false">"506"</definedName>
    <definedName function="false" hidden="true" name="IQ_FWD_Q6" vbProcedure="false">"507"</definedName>
    <definedName function="false" hidden="true" name="IQ_FWD_Q7" vbProcedure="false">"508"</definedName>
    <definedName function="false" hidden="true" name="IQ_FY_DATE" vbProcedure="false">"IQ_FY_DATE"</definedName>
    <definedName function="false" hidden="true" name="IQ_GAIN_SALE_ASSETS" vbProcedure="false">"c27"</definedName>
    <definedName function="false" hidden="true" name="IQ_GOODWILL_NET" vbProcedure="false">"c85"</definedName>
    <definedName function="false" hidden="true" name="IQ_GROSS_DIVID" vbProcedure="false">"c52"</definedName>
    <definedName function="false" hidden="true" name="IQ_GROSS_MARGIN" vbProcedure="false">"c139"</definedName>
    <definedName function="false" hidden="true" name="IQ_GROSS_PROFIT" vbProcedure="false">"c7"</definedName>
    <definedName function="false" hidden="true" name="IQ_HIGHPRICE" vbProcedure="false">"c193"</definedName>
    <definedName function="false" hidden="true" name="IQ_INC_AFTER_TAX" vbProcedure="false">"c31"</definedName>
    <definedName function="false" hidden="true" name="IQ_INC_AVAIL_EXCL" vbProcedure="false">"c42"</definedName>
    <definedName function="false" hidden="true" name="IQ_INC_AVAIL_INCL" vbProcedure="false">"c43"</definedName>
    <definedName function="false" hidden="true" name="IQ_INC_BEFORE_TAX" vbProcedure="false">"c29"</definedName>
    <definedName function="false" hidden="true" name="IQ_INC_TAX" vbProcedure="false">"c30"</definedName>
    <definedName function="false" hidden="true" name="IQ_INC_TAX_EXCL" vbProcedure="false">"c62"</definedName>
    <definedName function="false" hidden="true" name="IQ_INSIDER_OWNER" vbProcedure="false">"c237"</definedName>
    <definedName function="false" hidden="true" name="IQ_INSIDER_PERCENT" vbProcedure="false">"c238"</definedName>
    <definedName function="false" hidden="true" name="IQ_INSIDER_SHARES" vbProcedure="false">"c250"</definedName>
    <definedName function="false" hidden="true" name="IQ_INSTITUTIONAL_OWNER" vbProcedure="false">"c235"</definedName>
    <definedName function="false" hidden="true" name="IQ_INSTITUTIONAL_PERCENT" vbProcedure="false">"c236"</definedName>
    <definedName function="false" hidden="true" name="IQ_INSTITUTIONAL_SHARES" vbProcedure="false">"c249"</definedName>
    <definedName function="false" hidden="true" name="IQ_INSUR_RECEIV" vbProcedure="false">"c288"</definedName>
    <definedName function="false" hidden="true" name="IQ_INTANGIBLES_NET" vbProcedure="false">"c86"</definedName>
    <definedName function="false" hidden="true" name="IQ_INTEREST_EXP_NET" vbProcedure="false">"c17"</definedName>
    <definedName function="false" hidden="true" name="IQ_INTEREST_EXP_NON" vbProcedure="false">"c24"</definedName>
    <definedName function="false" hidden="true" name="IQ_INTEREST_EXP_SUPPL" vbProcedure="false">"c53"</definedName>
    <definedName function="false" hidden="true" name="IQ_INTEREST_INC" vbProcedure="false">"c26"</definedName>
    <definedName function="false" hidden="true" name="IQ_INTEREST_INC_NON" vbProcedure="false">"c25"</definedName>
    <definedName function="false" hidden="true" name="IQ_INVENTORY_TURNS" vbProcedure="false">"c147"</definedName>
    <definedName function="false" hidden="true" name="IQ_ISS_DEBT_NET" vbProcedure="false">"c132"</definedName>
    <definedName function="false" hidden="true" name="IQ_ISS_STOCK_NET" vbProcedure="false">"c131"</definedName>
    <definedName function="false" hidden="true" name="IQ_LASTSALEPRICE" vbProcedure="false">"c191"</definedName>
    <definedName function="false" hidden="true" name="IQ_LATEST" vbProcedure="false">"1"</definedName>
    <definedName function="false" hidden="true" name="IQ_LATESTK" vbProcedure="false">"1000"</definedName>
    <definedName function="false" hidden="true" name="IQ_LATESTKFR" vbProcedure="false">"100"</definedName>
    <definedName function="false" hidden="true" name="IQ_LATESTQ" vbProcedure="false">"500"</definedName>
    <definedName function="false" hidden="true" name="IQ_LATESTQFR" vbProcedure="false">"50"</definedName>
    <definedName function="false" hidden="true" name="IQ_LOAN_LOSS" vbProcedure="false">"c12"</definedName>
    <definedName function="false" hidden="true" name="IQ_LONG_TERM_DEBT" vbProcedure="false">"c98"</definedName>
    <definedName function="false" hidden="true" name="IQ_LONG_TERM_DEBT_OVER_TOTAL_CAP" vbProcedure="false">"c181"</definedName>
    <definedName function="false" hidden="true" name="IQ_LONG_TERM_INV" vbProcedure="false">"c87"</definedName>
    <definedName function="false" hidden="true" name="IQ_LOWPRICE" vbProcedure="false">"c194"</definedName>
    <definedName function="false" hidden="true" name="IQ_LTM_DATE" vbProcedure="false">"IQ_LTM_DATE"</definedName>
    <definedName function="false" hidden="true" name="IQ_LTM_REVENUE_OVER_EMPLOYEES" vbProcedure="false">"c179"</definedName>
    <definedName function="false" hidden="true" name="IQ_LT_NOTE_RECEIV" vbProcedure="false">"c289"</definedName>
    <definedName function="false" hidden="true" name="IQ_MARKETCAP" vbProcedure="false">"c200"</definedName>
    <definedName function="false" hidden="true" name="IQ_MINORITY_INTEREST" vbProcedure="false">"c103"</definedName>
    <definedName function="false" hidden="true" name="IQ_MINORITY_INTEREST_IS" vbProcedure="false">"c32"</definedName>
    <definedName function="false" hidden="true" name="IQ_MISC_EARN_ADJ" vbProcedure="false">"c41"</definedName>
    <definedName function="false" hidden="true" name="IQ_NET_CHANGE" vbProcedure="false">"c135"</definedName>
    <definedName function="false" hidden="true" name="IQ_NET_DEBT" vbProcedure="false">"c118"</definedName>
    <definedName function="false" hidden="true" name="IQ_NET_INC" vbProcedure="false">"c39"</definedName>
    <definedName function="false" hidden="true" name="IQ_NET_INC_BEFORE" vbProcedure="false">"c35"</definedName>
    <definedName function="false" hidden="true" name="IQ_NET_INC_CF" vbProcedure="false">"c119"</definedName>
    <definedName function="false" hidden="true" name="IQ_NET_INC_MARGIN" vbProcedure="false">"c142"</definedName>
    <definedName function="false" hidden="true" name="IQ_NET_INTEREST_INC" vbProcedure="false">"c11"</definedName>
    <definedName function="false" hidden="true" name="IQ_NET_INTEREST_INC_AFTER_LL" vbProcedure="false">"c13"</definedName>
    <definedName function="false" hidden="true" name="IQ_NET_LOANS" vbProcedure="false">"c75"</definedName>
    <definedName function="false" hidden="true" name="IQ_NON_CASH" vbProcedure="false">"c123"</definedName>
    <definedName function="false" hidden="true" name="IQ_NON_INTEREST_EXP" vbProcedure="false">"c15"</definedName>
    <definedName function="false" hidden="true" name="IQ_NON_INTEREST_INC" vbProcedure="false">"c14"</definedName>
    <definedName function="false" hidden="true" name="IQ_NORMAL_INC_AFTER" vbProcedure="false">"c63"</definedName>
    <definedName function="false" hidden="true" name="IQ_NORMAL_INC_AVAIL" vbProcedure="false">"c64"</definedName>
    <definedName function="false" hidden="true" name="IQ_NORMAL_INC_BEFORE" vbProcedure="false">"c60"</definedName>
    <definedName function="false" hidden="true" name="IQ_NOTES_PAY" vbProcedure="false">"c94"</definedName>
    <definedName function="false" hidden="true" name="IQ_OPENPRICE" vbProcedure="false">"c195"</definedName>
    <definedName function="false" hidden="true" name="IQ_OPER_INC" vbProcedure="false">"c21"</definedName>
    <definedName function="false" hidden="true" name="IQ_OTHER_ASSETS" vbProcedure="false">"c89"</definedName>
    <definedName function="false" hidden="true" name="IQ_OTHER_BEARING_LIAB" vbProcedure="false">"c285"</definedName>
    <definedName function="false" hidden="true" name="IQ_OTHER_CURRENT_ASSETS" vbProcedure="false">"c80"</definedName>
    <definedName function="false" hidden="true" name="IQ_OTHER_CURRENT_LIAB" vbProcedure="false">"c96"</definedName>
    <definedName function="false" hidden="true" name="IQ_OTHER_EARNING" vbProcedure="false">"c74"</definedName>
    <definedName function="false" hidden="true" name="IQ_OTHER_EQUITY" vbProcedure="false">"c113"</definedName>
    <definedName function="false" hidden="true" name="IQ_OTHER_INVESTING" vbProcedure="false">"c127"</definedName>
    <definedName function="false" hidden="true" name="IQ_OTHER_LIAB" vbProcedure="false">"c104"</definedName>
    <definedName function="false" hidden="true" name="IQ_OTHER_LONG_TERM" vbProcedure="false">"c88"</definedName>
    <definedName function="false" hidden="true" name="IQ_OTHER_NET" vbProcedure="false">"c28"</definedName>
    <definedName function="false" hidden="true" name="IQ_OTHER_OPER" vbProcedure="false">"c19"</definedName>
    <definedName function="false" hidden="true" name="IQ_OTHER_RECEIV" vbProcedure="false">"c77"</definedName>
    <definedName function="false" hidden="true" name="IQ_OTHER_REVENUE" vbProcedure="false">"c4"</definedName>
    <definedName function="false" hidden="true" name="IQ_PAY_ACCRUED" vbProcedure="false">"c92"</definedName>
    <definedName function="false" hidden="true" name="IQ_PERIODDATE" vbProcedure="false">"c1"</definedName>
    <definedName function="false" hidden="true" name="IQ_PERTYPE" vbProcedure="false">"c244"</definedName>
    <definedName function="false" hidden="true" name="IQ_POLICY_LIAB" vbProcedure="false">"c291"</definedName>
    <definedName function="false" hidden="true" name="IQ_PREF_DIVID" vbProcedure="false">"c40"</definedName>
    <definedName function="false" hidden="true" name="IQ_PREF_STOCK" vbProcedure="false">"c107"</definedName>
    <definedName function="false" hidden="true" name="IQ_PREF_TOT" vbProcedure="false">"c294"</definedName>
    <definedName function="false" hidden="true" name="IQ_PREPAID_EXPEN" vbProcedure="false">"c81"</definedName>
    <definedName function="false" hidden="true" name="IQ_PRICEDATE" vbProcedure="false">"c207"</definedName>
    <definedName function="false" hidden="true" name="IQ_PRICEDATETIME" vbProcedure="false">"IQ_PRICEDATETIME"</definedName>
    <definedName function="false" hidden="true" name="IQ_PRICE_OVER_BVPS" vbProcedure="false">"c171"</definedName>
    <definedName function="false" hidden="true" name="IQ_PRICE_OVER_LTM_EPS" vbProcedure="false">"c176"</definedName>
    <definedName function="false" hidden="true" name="IQ_PRICING_DATE" vbProcedure="false">"c260"</definedName>
    <definedName function="false" hidden="true" name="IQ_PRIMARY_INDUSTRY" vbProcedure="false">"c222"</definedName>
    <definedName function="false" hidden="true" name="IQ_PROFESSIONAL" vbProcedure="false">"c231"</definedName>
    <definedName function="false" hidden="true" name="IQ_PROFESSIONAL_TITLE" vbProcedure="false">"c232"</definedName>
    <definedName function="false" hidden="true" name="IQ_PROPERTY_GROSS" vbProcedure="false">"c84"</definedName>
    <definedName function="false" hidden="true" name="IQ_PROPERTY_NET" vbProcedure="false">"c83"</definedName>
    <definedName function="false" hidden="true" name="IQ_PRO_FORMA_BASIC_EPS" vbProcedure="false">"c57"</definedName>
    <definedName function="false" hidden="true" name="IQ_PRO_FORMA_DILUT_EPS" vbProcedure="false">"c58"</definedName>
    <definedName function="false" hidden="true" name="IQ_PRO_FORMA_NET_INC" vbProcedure="false">"c56"</definedName>
    <definedName function="false" hidden="true" name="IQ_QUICK_RATIO" vbProcedure="false">"c163"</definedName>
    <definedName function="false" hidden="true" name="IQ_REDEEM_PREF_STOCK" vbProcedure="false">"c106"</definedName>
    <definedName function="false" hidden="true" name="IQ_RESEARCH_DEV" vbProcedure="false">"c9"</definedName>
    <definedName function="false" hidden="true" name="IQ_RETAINED_EARN" vbProcedure="false">"c110"</definedName>
    <definedName function="false" hidden="true" name="IQ_RETURN_ASSETS" vbProcedure="false">"c145"</definedName>
    <definedName function="false" hidden="true" name="IQ_RETURN_EQUITY" vbProcedure="false">"c146"</definedName>
    <definedName function="false" hidden="true" name="IQ_RETURN_INVESTMENT" vbProcedure="false">"c144"</definedName>
    <definedName function="false" hidden="true" name="IQ_REVENUE" vbProcedure="false">"c3"</definedName>
    <definedName function="false" hidden="true" name="IQ_SGA" vbProcedure="false">"c8"</definedName>
    <definedName function="false" hidden="true" name="IQ_SHARESOUTSTANDING" vbProcedure="false">"c201"</definedName>
    <definedName function="false" hidden="true" name="IQ_SHORT_TERM_INVEST" vbProcedure="false">"c72"</definedName>
    <definedName function="false" hidden="true" name="IQ_SOURCE" vbProcedure="false">"c281"</definedName>
    <definedName function="false" hidden="true" name="IQ_STATE" vbProcedure="false">"c217"</definedName>
    <definedName function="false" hidden="true" name="IQ_STOCK_BASED" vbProcedure="false">"c55"</definedName>
    <definedName function="false" hidden="true" name="IQ_TODAY" vbProcedure="false">"0"</definedName>
    <definedName function="false" hidden="true" name="IQ_TOTAL_ASSETS" vbProcedure="false">"c90"</definedName>
    <definedName function="false" hidden="true" name="IQ_TOTAL_CASH_DIVID" vbProcedure="false">"c130"</definedName>
    <definedName function="false" hidden="true" name="IQ_TOTAL_CASH_FINAN" vbProcedure="false">"c133"</definedName>
    <definedName function="false" hidden="true" name="IQ_TOTAL_CASH_INVEST" vbProcedure="false">"c128"</definedName>
    <definedName function="false" hidden="true" name="IQ_TOTAL_CASH_OPER" vbProcedure="false">"c125"</definedName>
    <definedName function="false" hidden="true" name="IQ_TOTAL_COMMON" vbProcedure="false">"c116"</definedName>
    <definedName function="false" hidden="true" name="IQ_TOTAL_CURRENT_ASSETS" vbProcedure="false">"c82"</definedName>
    <definedName function="false" hidden="true" name="IQ_TOTAL_CURRENT_LIAB" vbProcedure="false">"c97"</definedName>
    <definedName function="false" hidden="true" name="IQ_TOTAL_DEBT" vbProcedure="false">"c101"</definedName>
    <definedName function="false" hidden="true" name="IQ_TOTAL_DEBT_OVER_EBITDA" vbProcedure="false">"c183"</definedName>
    <definedName function="false" hidden="true" name="IQ_TOTAL_DEBT_OVER_TOTAL_BV" vbProcedure="false">"c180"</definedName>
    <definedName function="false" hidden="true" name="IQ_TOTAL_DEBT_OVER_TOTAL_CAP" vbProcedure="false">"c182"</definedName>
    <definedName function="false" hidden="true" name="IQ_TOTAL_DEPOSITS" vbProcedure="false">"c284"</definedName>
    <definedName function="false" hidden="true" name="IQ_TOTAL_EQUITY" vbProcedure="false">"c114"</definedName>
    <definedName function="false" hidden="true" name="IQ_TOTAL_INTEREST_EXP" vbProcedure="false">"c67"</definedName>
    <definedName function="false" hidden="true" name="IQ_TOTAL_INVENTORY" vbProcedure="false">"c79"</definedName>
    <definedName function="false" hidden="true" name="IQ_TOTAL_LIAB" vbProcedure="false">"c105"</definedName>
    <definedName function="false" hidden="true" name="IQ_TOTAL_LIAB_SHAREHOLD" vbProcedure="false">"c115"</definedName>
    <definedName function="false" hidden="true" name="IQ_TOTAL_LONG_DEBT" vbProcedure="false">"c100"</definedName>
    <definedName function="false" hidden="true" name="IQ_TOTAL_OPER_EXPEN" vbProcedure="false">"c20"</definedName>
    <definedName function="false" hidden="true" name="IQ_TOTAL_RECEIV" vbProcedure="false">"c78"</definedName>
    <definedName function="false" hidden="true" name="IQ_TOTAL_REVENUE" vbProcedure="false">"c5"</definedName>
    <definedName function="false" hidden="true" name="IQ_TOTAL_SPECIAL" vbProcedure="false">"c59"</definedName>
    <definedName function="false" hidden="true" name="IQ_TOTAL_ST_BORROW" vbProcedure="false">"c286"</definedName>
    <definedName function="false" hidden="true" name="IQ_TOT_ADJ_INC" vbProcedure="false">"c287"</definedName>
    <definedName function="false" hidden="true" name="IQ_TRADE_AR" vbProcedure="false">"c76"</definedName>
    <definedName function="false" hidden="true" name="IQ_TREASURY_STOCK" vbProcedure="false">"c111"</definedName>
    <definedName function="false" hidden="true" name="IQ_UNREALIZED_GAIN" vbProcedure="false">"c117"</definedName>
    <definedName function="false" hidden="true" name="IQ_UNUSUAL_EXP" vbProcedure="false">"c18"</definedName>
    <definedName function="false" hidden="true" name="IQ_US_GAAP" vbProcedure="false">"c34"</definedName>
    <definedName function="false" hidden="true" name="IQ_UTIL_PPE_NET" vbProcedure="false">"c293"</definedName>
    <definedName function="false" hidden="true" name="IQ_VOLUME" vbProcedure="false">"c199"</definedName>
    <definedName function="false" hidden="true" name="IQ_WEIGHTED_AVG_PRICE" vbProcedure="false">"c255"</definedName>
    <definedName function="false" hidden="true" name="IQ_YEARHIGH" vbProcedure="false">"c197"</definedName>
    <definedName function="false" hidden="true" name="IQ_YEARLOW" vbProcedure="false">"c198"</definedName>
    <definedName function="false" hidden="true" name="IQ_Z_SCORE" vbProcedure="false">"c243"</definedName>
    <definedName function="false" hidden="true" name="limcount" vbProcedure="false">1</definedName>
    <definedName function="false" hidden="true" name="matrix" vbProcedure="false">{#N/A,#N/A,FALSE,"1Summary";#N/A,#N/A,FALSE,"2Assumptions";#N/A,#N/A,FALSE,"3Cash Flow";#N/A,#N/A,FALSE,"4Return of Investment Chart";#N/A,#N/A,FALSE,"5Year 1 Reconciliation";#N/A,#N/A,FALSE,"6Residual";#N/A,#N/A,FALSE,"7Pricing Matrix";#N/A,#N/A,FALSE,"8Vacancy Matrix";#N/A,#N/A,FALSE,"9Vacancy Chart";#N/A,#N/A,FALSE,"AExpiration Schedule";#N/A,#N/A,FALSE,"BExpiration Chart";#N/A,#N/A,FALSE,"CLease-up Schedule";#N/A,#N/A,FALSE,"DWeighted Average Calculation"}</definedName>
    <definedName function="false" hidden="false" name="MR" vbProcedure="false">#REF!</definedName>
    <definedName function="false" hidden="true" name="newhtml" vbProcedure="false">{"'Assump'!$F$6:$J$6"}</definedName>
    <definedName function="false" hidden="false" name="NOI" vbProcedure="false">#REF!</definedName>
    <definedName function="false" hidden="true" name="oldhtl" vbProcedure="false">{"'Assump'!$F$6:$J$6"}</definedName>
    <definedName function="false" hidden="true" name="om" vbProcedure="false">{#N/A,#N/A,FALSE,"Matrix";#N/A,#N/A,FALSE,"Cash Flow";#N/A,#N/A,FALSE,"10 Year Cost Analysis"}</definedName>
    <definedName function="false" hidden="true" name="omm" vbProcedure="false">{#N/A,#N/A,FALSE,"matx B4 DS";#N/A,#N/A,FALSE,"matx B4 DS Hac";#N/A,#N/A,FALSE,"matx B4 DS Chabot";#N/A,#N/A,FALSE,"matx B4 DS Diablo"}</definedName>
    <definedName function="false" hidden="true" name="Package" vbProcedure="false">{#N/A,#N/A,FALSE,"Cover Page";#N/A,#N/A,FALSE,"Table of Contents";#N/A,#N/A,FALSE,"Executive Summary";#N/A,#N/A,FALSE,"Investment-Acquisition Costs";#N/A,#N/A,FALSE,"Financing Assumptions";#N/A,#N/A,FALSE,"Rent Roll";#N/A,#N/A,FALSE,"Taxes and Assessments"}</definedName>
    <definedName function="false" hidden="false" name="PF" vbProcedure="false">#REF!</definedName>
    <definedName function="false" hidden="false" name="RENT" vbProcedure="false">#REF!</definedName>
    <definedName function="false" hidden="false" name="REserve" vbProcedure="false">#REF!</definedName>
    <definedName function="false" hidden="true" name="Roof" vbProcedure="false">{"Roofs Page 1",#N/A,FALSE,"Roof Outline";"Roofs Page 2",#N/A,FALSE,"Roof Outline"}</definedName>
    <definedName function="false" hidden="true" name="sadsadsa" vbProcedure="false">{"'Assump'!$F$6:$J$6"}</definedName>
    <definedName function="false" hidden="true" name="Sales" vbProcedure="false">{#N/A,#N/A,FALSE,"Cover Page";#N/A,#N/A,FALSE,"Table of Contents";#N/A,#N/A,FALSE,"Investment-Acquisition Costs";#N/A,#N/A,FALSE,"Financing Assumptions";#N/A,#N/A,FALSE,"Proforma Assumptions";#N/A,#N/A,FALSE,"Rent Roll";#N/A,#N/A,FALSE,"Taxes and Assessments"}</definedName>
    <definedName function="false" hidden="true" name="sdcds" vbProcedure="false">{"'Assump'!$F$6:$J$6"}</definedName>
    <definedName function="false" hidden="true" name="sencount" vbProcedure="false">2</definedName>
    <definedName function="false" hidden="false" name="Sept22Rent" vbProcedure="false">#REF!</definedName>
    <definedName function="false" hidden="false" name="Units" vbProcedure="false">#REF!</definedName>
    <definedName function="false" hidden="true" name="wrn.3._.Year._.Summary." vbProcedure="false">{#N/A,#N/A,FALSE,"3-Year Summary"}</definedName>
    <definedName function="false" hidden="true" name="wrn.all." vbProcedure="false">{#N/A,#N/A,FALSE,"COVER";#N/A,#N/A,FALSE,"TABLE OF CONTENTS";#N/A,#N/A,FALSE,"EXEC SUMM";#N/A,#N/A,FALSE,"SURVEY 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ANALYSIS";#N/A,#N/A,FALSE,"titles"}</definedName>
    <definedName function="false" hidden="true" name="wrn.All._.Budget._.Detail_Forecast." vbProcedure="false">{"All Budget Detail-Forecast",#N/A,FALSE,"Forecast"}</definedName>
    <definedName function="false" hidden="true" name="wrn.All._.Budget._.Detail_Reit." vbProcedure="false">{"All Budget Detail-Reit",#N/A,FALSE,"Forecast"}</definedName>
    <definedName function="false" hidden="true" name="wrn.All._.Non._.Recov._.Op._.Exp_Forecast." vbProcedure="false">{"All Non-Recov. Op. Exp-Forecast",#N/A,FALSE,"Forecast"}</definedName>
    <definedName function="false" hidden="true" name="wrn.All._.Non._.Recov._.Op._.Exp_Reit." vbProcedure="false">{"All Non-Recov. Op. Exp-Reit",#N/A,FALSE,"Forecast"}</definedName>
    <definedName function="false" hidden="true" name="wrn.All._.Rental._.Income_Forecast." vbProcedure="false">{"All Rental Income-Reforecast",#N/A,FALSE,"Forecast"}</definedName>
    <definedName function="false" hidden="true" name="wrn.All._.Rental._.Income_Reit." vbProcedure="false">{"All Rental Income-Reit",#N/A,FALSE,"Forecast"}</definedName>
    <definedName function="false" hidden="true" name="wrn.All._.Schedules." vbProcedure="false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function="false" hidden="true" name="wrn.Annual._.Report." vbProcedure="false">{"annual",#N/A,FALSE,"Pro Forma";#N/A,#N/A,FALSE,"Golf Operations"}</definedName>
    <definedName function="false" hidden="true" name="wrn.BOOK." vbProcedure="false">{#N/A,#N/A,FALSE,"COVER";#N/A,#N/A,FALSE,"TABLE OF CONTENTS";#N/A,#N/A,FALSE,"EXEC SUMM";#N/A,#N/A,FALSE,"SURVEY";#N/A,#N/A,FALSE,"PROSPECT";#N/A,#N/A,FALSE,"NEW,EXPANSION,RENEWAL,RELET";#N/A,#N/A,FALSE,"EXPIRED,DEFAULTED";#N/A,#N/A,FALSE,"SIGNED LEASES";#N/A,#N/A,FALSE,"LOST TRANSACTIONS ";#N/A,#N/A,FALSE,"STACKING PLAN";#N/A,#N/A,FALSE,"EXPIRATIONS";#N/A,#N/A,FALSE,"OPTIONS";#N/A,#N/A,FALSE,"SUBLEASE";#N/A,#N/A,FALSE,"AR ANALYSIS";#N/A,#N/A,FALSE,"NER_IN_PLACE";#N/A,#N/A,FALSE,"NER_ACQ_DATE";#N/A,#N/A,FALSE,"titles"}</definedName>
    <definedName function="false" hidden="true" name="wrn.Capital_Increm.." vbProcedure="false">{#N/A,#N/A,FALSE,"Capital-Incremental"}</definedName>
    <definedName function="false" hidden="true" name="wrn.Capital_Nonincre.." vbProcedure="false">{#N/A,#N/A,FALSE,"Capital-Nonincremental"}</definedName>
    <definedName function="false" hidden="true" name="wrn.CAPREIT." vbProcedure="false">{#N/A,#N/A,FALSE,"CAPREIT"}</definedName>
    <definedName function="false" hidden="true" name="wrn.CAPREIT2" vbProcedure="false">{#N/A,#N/A,FALSE,"CAPREIT"}</definedName>
    <definedName function="false" hidden="true" name="wrn.Cash._.Flow._.and._.Matrix." vbProcedure="false">{#N/A,#N/A,FALSE,"Matrix";#N/A,#N/A,FALSE,"Cash Flow";#N/A,#N/A,FALSE,"10 Year Cost Analysis"}</definedName>
    <definedName function="false" hidden="true" name="wrn.CASH._.FLOWS._.ONLY." vbProcedure="false">{#N/A,#N/A,FALSE,"Assumptions";#N/A,#N/A,FALSE,"Consol CF";#N/A,#N/A,FALSE,"Hacienda CF";#N/A,#N/A,FALSE,"Chabot CF";#N/A,#N/A,FALSE,"Diablo CF"}</definedName>
    <definedName function="false" hidden="true" name="wrn.FCG." vbProcedure="false">{#N/A,#N/A,TRUE,"Title Page";#N/A,#N/A,TRUE,"Executive Summary";#N/A,#N/A,TRUE,"Cash Flow";#N/A,#N/A,TRUE,"Exp Detail";#N/A,#N/A,TRUE,"Pricing Matrix";#N/A,#N/A,TRUE,"Value Matrix";#N/A,#N/A,TRUE,"Assumptions";#N/A,#N/A,TRUE,"Vacant Space";#N/A,#N/A,TRUE,"2nd Generation";#N/A,#N/A,TRUE,"Existing vs Mkt";#N/A,#N/A,TRUE,"Expiration Schedule";#N/A,#N/A,TRUE,"Expiration Graph ";#N/A,#N/A,TRUE,"Residual - Marketing";#N/A,#N/A,TRUE,"Vacancy Detail"}</definedName>
    <definedName function="false" hidden="true" name="wrn.Financial._.Statements." vbProcedure="false">{#N/A,#N/A,FALSE,"BS";#N/A,#N/A,FALSE,"IS";#N/A,#N/A,FALSE,"CF";#N/A,#N/A,FALSE,"EXP";#N/A,#N/A,FALSE,"FURN";#N/A,#N/A,FALSE,"MANNOI"}</definedName>
    <definedName function="false" hidden="true" name="wrn.Fmgmtfee." vbProcedure="false">{#N/A,#N/A,FALSE,"Fmgmtfee"}</definedName>
    <definedName function="false" hidden="true" name="wrn.Full_Template." vbProcedure="false">{#N/A,#N/A,FALSE,"1Summary";#N/A,#N/A,FALSE,"2Assumptions";#N/A,#N/A,FALSE,"3Cash Flow";#N/A,#N/A,FALSE,"4Return of Investment Chart";#N/A,#N/A,FALSE,"5Year 1 Reconciliation";#N/A,#N/A,FALSE,"6Residual";#N/A,#N/A,FALSE,"7Pricing Matrix";#N/A,#N/A,FALSE,"8Vacancy Matrix";#N/A,#N/A,FALSE,"9Vacancy Chart";#N/A,#N/A,FALSE,"AExpiration Schedule";#N/A,#N/A,FALSE,"BExpiration Chart";#N/A,#N/A,FALSE,"CLease-up Schedule";#N/A,#N/A,FALSE,"DWeighted Average Calculation"}</definedName>
    <definedName function="false" hidden="true" name="wrn.Garage." vbProcedure="false">{#N/A,#N/A,FALSE,"Garage Assumpt 1";#N/A,#N/A,FALSE,"Garage Op Proj";#N/A,#N/A,FALSE,"Hist I&amp;E";#N/A,#N/A,FALSE,"Garage Lease"}</definedName>
    <definedName function="false" hidden="true" name="wrn.Gross._.up." vbProcedure="false">{#N/A,#N/A,FALSE,"Gross-Up"}</definedName>
    <definedName function="false" hidden="true" name="wrn.Income._.Statements." vbProcedure="false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function="false" hidden="true" name="wrn.MATRICES._.and._.CFs." vbProcedure="false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function="false" hidden="true" name="wrn.MATRICIES._.ONLY." vbProcedure="false">{#N/A,#N/A,FALSE,"matx B4 DS";#N/A,#N/A,FALSE,"matx B4 DS Hac";#N/A,#N/A,FALSE,"matx B4 DS Chabot";#N/A,#N/A,FALSE,"matx B4 DS Diablo"}</definedName>
    <definedName function="false" hidden="true" name="wrn.Palms._.at._.South._.Shore." vbProcedure="false">{#N/A,#N/A,FALSE,"loananalysis";#N/A,#N/A,FALSE,"proforma";#N/A,#N/A,FALSE,"unitmix"}</definedName>
    <definedName function="false" hidden="true" name="wrn.Partial." vbProcedure="false">{#N/A,#N/A,FALSE,"1Summary";#N/A,#N/A,FALSE,"Assumptions";#N/A,#N/A,FALSE,"Rent Roll Summary";#N/A,#N/A,FALSE,"Effective Rental Income Detail";#N/A,#N/A,FALSE,"Cash Flow Projections";#N/A,#N/A,FALSE,"Operating Statement";#N/A,#N/A,FALSE,"Pricing Matrix"}</definedName>
    <definedName function="false" hidden="true" name="wrn.Partial_Template." vbProcedure="false">{#N/A,#N/A,FALSE,"1Summary";#N/A,#N/A,FALSE,"2Assumptions";#N/A,#N/A,FALSE,"3Cash Flow";#N/A,#N/A,FALSE,"6Residual";#N/A,#N/A,FALSE,"AExpiration Schedule"}</definedName>
    <definedName function="false" hidden="true" name="wrn.Pineway." vbProcedure="false">{#N/A,#N/A,FALSE,"rent schedule";#N/A,#N/A,FALSE,"income expenses";#N/A,#N/A,FALSE,"proforma";#N/A,#N/A,FALSE,"proforma stab";#N/A,#N/A,FALSE,"loan analysis";#N/A,#N/A,FALSE,"loan analysis stab";#N/A,#N/A,FALSE,"income expenses"}</definedName>
    <definedName function="false" hidden="true" name="wrn.Portfolio." vbProcedure="false">{#N/A,#N/A,FALSE,"Portfolio Summary";#N/A,#N/A,FALSE,"Portfolio Operating Stmt";#N/A,#N/A,FALSE,"Portfolio Cash Flow"}</definedName>
    <definedName function="false" hidden="true" name="wrn.Prepaid_Recov.." vbProcedure="false">{#N/A,#N/A,FALSE,"Prepaid Recoverable"}</definedName>
    <definedName function="false" hidden="true" name="wrn.PrintAll." vbProcedure="false">{#N/A,#N/A,FALSE,"Broker Sheet";#N/A,#N/A,FALSE,"Exec.Summary";#N/A,#N/A,FALSE,"Argus Cash Flow";#N/A,#N/A,FALSE,"SPF";#N/A,#N/A,FALSE,"RentRoll"}</definedName>
    <definedName function="false" hidden="true" name="wrn.Rmgmtfee." vbProcedure="false">{#N/A,#N/A,FALSE,"Rmgmtfee"}</definedName>
    <definedName function="false" hidden="true" name="wrn.Roof._.Report." vbProcedure="false">{"Roofs Page 1",#N/A,FALSE,"Roof Outline";"Roofs Page 2",#N/A,FALSE,"Roof Outline"}</definedName>
    <definedName function="false" hidden="true" name="wrn.Sales._.Information." vbProcedure="false">{#N/A,#N/A,FALSE,"Cover Page";#N/A,#N/A,FALSE,"Table of Contents";#N/A,#N/A,FALSE,"Investment-Acquisition Costs";#N/A,#N/A,FALSE,"Financing Assumptions";#N/A,#N/A,FALSE,"Proforma Assumptions";#N/A,#N/A,FALSE,"Rent Roll";#N/A,#N/A,FALSE,"Taxes and Assessments"}</definedName>
    <definedName function="false" hidden="true" name="wrn.Sales._.Package._.MPS._.01." vbProcedure="false">{#N/A,#N/A,FALSE,"Cover Page";#N/A,#N/A,FALSE,"Table of Contents";#N/A,#N/A,FALSE,"Executive Summary";#N/A,#N/A,FALSE,"Investment-Acquisition Costs";#N/A,#N/A,FALSE,"Financing Assumptions";#N/A,#N/A,FALSE,"Rent Roll";#N/A,#N/A,FALSE,"Taxes and Assessments"}</definedName>
    <definedName function="false" hidden="true" name="wrn.SPG._.Estimate." vbProcedure="false">{#N/A,#N/A,FALSE,"Detail";#N/A,#N/A,FALSE,"Totals"}</definedName>
    <definedName function="false" hidden="true" name="wrn.Template." vbProcedure="false">{#N/A,#N/A,FALSE,"1_Executive Summary";#N/A,#N/A,FALSE,"2_Assumptions";#N/A,#N/A,FALSE,"3_Footnotes";#N/A,#N/A,FALSE,"4_Cash Flow";#N/A,#N/A,FALSE,"6_Residual - Marketing";#N/A,#N/A,FALSE,"7_Residual Matrix";#N/A,#N/A,FALSE,"8_Pricing Matrix";#N/A,#N/A,FALSE,"9_Value Matrix";#N/A,#N/A,FALSE,"10_Vacancy Detail";#N/A,#N/A,FALSE,"11_Basic Expiration"}</definedName>
    <definedName function="false" hidden="true" name="wrn.Underwriting." vbProcedure="false">{#N/A,#N/A,FALSE,"proforma";#N/A,#N/A,FALSE,"loananalysis";#N/A,#N/A,FALSE,"unitmix"}</definedName>
    <definedName function="false" hidden="true" name="wrn.Yield._.Graph." vbProcedure="false">{#N/A,#N/A,FALSE,"Yield Graph"}</definedName>
    <definedName function="false" hidden="true" name="wrn.Yield._.Graph._.plus._.Input." vbProcedure="false">{#N/A,#N/A,FALSE,"Yield Graph";#N/A,#N/A,FALSE,"Rent Roll";#N/A,#N/A,FALSE,"OE Yr1";#N/A,#N/A,FALSE,"Repl.Cst.+Ins."}</definedName>
    <definedName function="false" hidden="true" name="ww" vbProcedure="false">{#N/A,#N/A,FALSE,"Garage Assumpt 1";#N/A,#N/A,FALSE,"Garage Op Proj";#N/A,#N/A,FALSE,"Hist I&amp;E";#N/A,#N/A,FALSE,"Garage Lease"}</definedName>
    <definedName function="false" hidden="true" name="_Fill" vbProcedure="false">#REF!</definedName>
    <definedName function="false" hidden="true" name="_Key1" vbProcedure="false">#REF!</definedName>
    <definedName function="false" hidden="true" name="_Key2" vbProcedure="false">#REF!</definedName>
    <definedName function="false" hidden="true" name="_Order1" vbProcedure="false">255</definedName>
    <definedName function="false" hidden="true" name="_Order2" vbProcedure="false">255</definedName>
    <definedName function="false" hidden="true" name="_Sort" vbProcedure="false">#REF!</definedName>
    <definedName function="false" hidden="true" name="_Table1_Out" vbProcedure="false">[2]acquisition!#ref!</definedName>
    <definedName function="false" hidden="true" name="__123Graph_A" vbProcedure="false">'[1]total base'!#ref!</definedName>
    <definedName function="false" hidden="true" name="__IntlFixup" vbProcedure="false">TRUE()</definedName>
    <definedName function="false" hidden="false" localSheetId="5" name="Debt" vbProcedure="false">Year1!$B$10</definedName>
    <definedName function="false" hidden="false" localSheetId="5" name="Expense" vbProcedure="false">Year1!$B$8</definedName>
    <definedName function="false" hidden="false" localSheetId="5" name="Expenses" vbProcedure="false">Year1!$B$12</definedName>
    <definedName function="false" hidden="false" localSheetId="5" name="HF" vbProcedure="false">Year1!$B$3</definedName>
    <definedName function="false" hidden="false" localSheetId="5" name="MR" vbProcedure="false">Year1!$B$6</definedName>
    <definedName function="false" hidden="false" localSheetId="5" name="NOI" vbProcedure="false">Year1!$B$14</definedName>
    <definedName function="false" hidden="false" localSheetId="5" name="PF" vbProcedure="false">Year1!$B$4</definedName>
    <definedName function="false" hidden="false" localSheetId="5" name="RENT" vbProcedure="false">Year1!$B$2</definedName>
    <definedName function="false" hidden="false" localSheetId="5" name="REserve" vbProcedure="false">Year1!$B$9</definedName>
    <definedName function="false" hidden="false" localSheetId="6" name="Debt" vbProcedure="false">Year2!$B$10</definedName>
    <definedName function="false" hidden="false" localSheetId="6" name="Expense" vbProcedure="false">Year2!$B$8</definedName>
    <definedName function="false" hidden="false" localSheetId="6" name="Expenses" vbProcedure="false">Year2!$B$12</definedName>
    <definedName function="false" hidden="false" localSheetId="6" name="HF" vbProcedure="false">Year2!$B$3</definedName>
    <definedName function="false" hidden="false" localSheetId="6" name="MR" vbProcedure="false">Year2!$B$6</definedName>
    <definedName function="false" hidden="false" localSheetId="6" name="NOI" vbProcedure="false">Year2!$B$14</definedName>
    <definedName function="false" hidden="false" localSheetId="6" name="PF" vbProcedure="false">Year2!$B$4</definedName>
    <definedName function="false" hidden="false" localSheetId="6" name="RENT" vbProcedure="false">Year2!$B$2</definedName>
    <definedName function="false" hidden="false" localSheetId="6" name="REserve" vbProcedure="false">Year2!$B$9</definedName>
    <definedName function="false" hidden="false" localSheetId="7" name="Debt" vbProcedure="false">Year3!$B$10</definedName>
    <definedName function="false" hidden="false" localSheetId="7" name="Expense" vbProcedure="false">Year3!$B$8</definedName>
    <definedName function="false" hidden="false" localSheetId="7" name="Expenses" vbProcedure="false">Year3!$B$12</definedName>
    <definedName function="false" hidden="false" localSheetId="7" name="HF" vbProcedure="false">Year3!$B$3</definedName>
    <definedName function="false" hidden="false" localSheetId="7" name="MR" vbProcedure="false">Year3!$B$6</definedName>
    <definedName function="false" hidden="false" localSheetId="7" name="NOI" vbProcedure="false">Year3!$B$14</definedName>
    <definedName function="false" hidden="false" localSheetId="7" name="PF" vbProcedure="false">Year3!$B$4</definedName>
    <definedName function="false" hidden="false" localSheetId="7" name="RENT" vbProcedure="false">Year3!$B$2</definedName>
    <definedName function="false" hidden="false" localSheetId="7" name="REserve" vbProcedure="false">Year3!$B$9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<sst xmlns="http://schemas.openxmlformats.org/spreadsheetml/2006/main" count="508" uniqueCount="174">
  <si>
    <t xml:space="preserve">HC Budget Builder</t>
  </si>
  <si>
    <t xml:space="preserve">Basic Budget Template, Purchase/Refinance and Renovation/Construction Planning</t>
  </si>
  <si>
    <t xml:space="preserve">This workbook helps a House Corporation model the sources and uses of funds for a property purchase, refinance, or renovation project, and project income and expenses across three years.</t>
  </si>
  <si>
    <t xml:space="preserve">How to use this workbook:</t>
  </si>
  <si>
    <t xml:space="preserve">1. Enter your property details on the Property Data tab.</t>
  </si>
  <si>
    <t xml:space="preserve">2. Enter expected rents and fees on the Monthly Income tab.</t>
  </si>
  <si>
    <t xml:space="preserve">3. Enter expected operating costs on the Monthly Expenses tab.</t>
  </si>
  <si>
    <t xml:space="preserve">4. Review the Financial Overview tab for a sources-and-uses summary of your purchase/refinance and renovation/construction plans.</t>
  </si>
  <si>
    <t xml:space="preserve">5. Review Year1, Year2, and Year3 for projected cash flow, and Model Scenarios / Scenario Builder to stress-test assumptions like vacancy, expense growth, or reserve funding.</t>
  </si>
  <si>
    <t xml:space="preserve">All figures on this tab and throughout the workbook are placeholder examples. Replace them with your House Corporation's actual numbers before using this tool for planning or lending conversations.</t>
  </si>
  <si>
    <t xml:space="preserve">Constantine Housing Initiative   |   www.ConstantineHousing.org</t>
  </si>
  <si>
    <t xml:space="preserve">Revised: 08.24.2026</t>
  </si>
  <si>
    <t xml:space="preserve">PURCHASE / RE-FINANCE</t>
  </si>
  <si>
    <t xml:space="preserve">Sources &amp; Use of Funds (PRE-Purchase)</t>
  </si>
  <si>
    <t xml:space="preserve">Amount</t>
  </si>
  <si>
    <t xml:space="preserve">Current Costs</t>
  </si>
  <si>
    <t xml:space="preserve">Description</t>
  </si>
  <si>
    <t xml:space="preserve">Reserves/Cash on Hand</t>
  </si>
  <si>
    <t xml:space="preserve">Existing Loan - Payoff</t>
  </si>
  <si>
    <t xml:space="preserve">Loan/Financing</t>
  </si>
  <si>
    <t xml:space="preserve">Foundation Improvements</t>
  </si>
  <si>
    <t xml:space="preserve">Alumni Donations  (PRE-purchase)</t>
  </si>
  <si>
    <t xml:space="preserve">parking Lot Improvements</t>
  </si>
  <si>
    <t xml:space="preserve">Buyer Equity</t>
  </si>
  <si>
    <t xml:space="preserve">Kitchen Upgrades</t>
  </si>
  <si>
    <t xml:space="preserve">Totals:</t>
  </si>
  <si>
    <t xml:space="preserve">Difference</t>
  </si>
  <si>
    <t xml:space="preserve">Sources &amp; Uses of Funds (POST-Purchase)</t>
  </si>
  <si>
    <t xml:space="preserve">Line(s) of Credit</t>
  </si>
  <si>
    <t xml:space="preserve">Existing/2nd Mortgage(s)</t>
  </si>
  <si>
    <t xml:space="preserve">Reserve Funds (accrued)</t>
  </si>
  <si>
    <t xml:space="preserve">Alumni Donations (POST-purchase)</t>
  </si>
  <si>
    <t xml:space="preserve">RENOVATION / CONSTRUCTION</t>
  </si>
  <si>
    <t xml:space="preserve">Sources &amp; Use of Funds (PRE-Construction)</t>
  </si>
  <si>
    <t xml:space="preserve">Alumni Donations (PRE-construction)</t>
  </si>
  <si>
    <t xml:space="preserve">Sources &amp; Uses of Funds (POST-Construction)</t>
  </si>
  <si>
    <t xml:space="preserve">Gain of Equity</t>
  </si>
  <si>
    <t xml:space="preserve">Alumni Donations (POST-construction)</t>
  </si>
  <si>
    <t xml:space="preserve">Key Data</t>
  </si>
  <si>
    <t xml:space="preserve">Information/Details</t>
  </si>
  <si>
    <t xml:space="preserve">Address</t>
  </si>
  <si>
    <t xml:space="preserve">123 Fraternity Village Dr / Anywhere, USA  01855</t>
  </si>
  <si>
    <t xml:space="preserve">SQFT</t>
  </si>
  <si>
    <t xml:space="preserve">Year Built</t>
  </si>
  <si>
    <t xml:space="preserve">Sprinklers</t>
  </si>
  <si>
    <t xml:space="preserve">No</t>
  </si>
  <si>
    <t xml:space="preserve">Security System</t>
  </si>
  <si>
    <t xml:space="preserve">Monitored Alarms</t>
  </si>
  <si>
    <t xml:space="preserve">Property Manager</t>
  </si>
  <si>
    <t xml:space="preserve">Lease Structure</t>
  </si>
  <si>
    <t xml:space="preserve">Master to Chapter, Chapter to Individual</t>
  </si>
  <si>
    <t xml:space="preserve">Lease Length</t>
  </si>
  <si>
    <t xml:space="preserve">12 month</t>
  </si>
  <si>
    <t xml:space="preserve">Amenities</t>
  </si>
  <si>
    <t xml:space="preserve">Washer/Dryer</t>
  </si>
  <si>
    <t xml:space="preserve">Indoor Fireplace</t>
  </si>
  <si>
    <t xml:space="preserve">Sport Courts</t>
  </si>
  <si>
    <t xml:space="preserve">Parking (Number of Spaces)</t>
  </si>
  <si>
    <t xml:space="preserve">Fenced Yard</t>
  </si>
  <si>
    <t xml:space="preserve">Outdoor Fireplace</t>
  </si>
  <si>
    <t xml:space="preserve">Income</t>
  </si>
  <si>
    <t xml:space="preserve">Notes</t>
  </si>
  <si>
    <t xml:space="preserve">Rent</t>
  </si>
  <si>
    <t xml:space="preserve">Annualized, $140K/yr; billed semi-annually</t>
  </si>
  <si>
    <t xml:space="preserve">Number of tenants</t>
  </si>
  <si>
    <t xml:space="preserve">Master Lease to chapter</t>
  </si>
  <si>
    <t xml:space="preserve">Total - Rent</t>
  </si>
  <si>
    <t xml:space="preserve">Housing (Parlor)  Fees</t>
  </si>
  <si>
    <t xml:space="preserve">N/A; included in Master Lease</t>
  </si>
  <si>
    <t xml:space="preserve">Number of members</t>
  </si>
  <si>
    <t xml:space="preserve">Total - Housing Fees</t>
  </si>
  <si>
    <t xml:space="preserve">Other Fees</t>
  </si>
  <si>
    <t xml:space="preserve">N/A</t>
  </si>
  <si>
    <t xml:space="preserve">Number of spaces - Parking</t>
  </si>
  <si>
    <t xml:space="preserve">Total - Other Fees </t>
  </si>
  <si>
    <t xml:space="preserve">Meal Plan</t>
  </si>
  <si>
    <t xml:space="preserve">Number of participants</t>
  </si>
  <si>
    <t xml:space="preserve">Total - Meal Plan</t>
  </si>
  <si>
    <t xml:space="preserve">TOTAL Income:</t>
  </si>
  <si>
    <t xml:space="preserve">Expense</t>
  </si>
  <si>
    <t xml:space="preserve">Cost</t>
  </si>
  <si>
    <t xml:space="preserve">Debt Service - Principal &amp; Interest</t>
  </si>
  <si>
    <t xml:space="preserve">Separate Item on Year 1 projection</t>
  </si>
  <si>
    <t xml:space="preserve">Real Estate Taxes</t>
  </si>
  <si>
    <t xml:space="preserve">based on previous year invoice</t>
  </si>
  <si>
    <t xml:space="preserve">Property Insurance</t>
  </si>
  <si>
    <t xml:space="preserve">Depreciation Expense</t>
  </si>
  <si>
    <t xml:space="preserve">Fire Detection / Monitoring</t>
  </si>
  <si>
    <t xml:space="preserve">annual contract; billed monthly</t>
  </si>
  <si>
    <t xml:space="preserve">Security Alarms / Monitoring</t>
  </si>
  <si>
    <t xml:space="preserve">Utilities</t>
  </si>
  <si>
    <t xml:space="preserve">Electricity</t>
  </si>
  <si>
    <t xml:space="preserve">Included in Utilities</t>
  </si>
  <si>
    <t xml:space="preserve">Natural Gas</t>
  </si>
  <si>
    <t xml:space="preserve">Water &amp; Sewer</t>
  </si>
  <si>
    <t xml:space="preserve">Internet</t>
  </si>
  <si>
    <t xml:space="preserve">Pest Control</t>
  </si>
  <si>
    <t xml:space="preserve">Trash Removal</t>
  </si>
  <si>
    <t xml:space="preserve">Cleaning/Housekeeping</t>
  </si>
  <si>
    <t xml:space="preserve">HVAC Service</t>
  </si>
  <si>
    <t xml:space="preserve">Landscaping/Snow Removal</t>
  </si>
  <si>
    <t xml:space="preserve">budgeted monthly; seasonal variations are anticipated</t>
  </si>
  <si>
    <t xml:space="preserve">Repairs and Maintenance</t>
  </si>
  <si>
    <t xml:space="preserve">estimate; based on prior year</t>
  </si>
  <si>
    <t xml:space="preserve">Equipment Lease</t>
  </si>
  <si>
    <t xml:space="preserve">Supplies</t>
  </si>
  <si>
    <t xml:space="preserve">Management Fees </t>
  </si>
  <si>
    <t xml:space="preserve">Accounting Fees</t>
  </si>
  <si>
    <t xml:space="preserve">on contract/retainer; estimated expense</t>
  </si>
  <si>
    <t xml:space="preserve">Professional fees</t>
  </si>
  <si>
    <t xml:space="preserve">Miscellaneous </t>
  </si>
  <si>
    <t xml:space="preserve">annual licenses/permits; loan fees</t>
  </si>
  <si>
    <t xml:space="preserve">Collections (Unpaid rent)</t>
  </si>
  <si>
    <t xml:space="preserve">N/A; master lease to chapter means no individual vacancies charged to collection</t>
  </si>
  <si>
    <t xml:space="preserve">TOTAL:</t>
  </si>
  <si>
    <t xml:space="preserve">AUG</t>
  </si>
  <si>
    <t xml:space="preserve">SEPT</t>
  </si>
  <si>
    <t xml:space="preserve">OCT</t>
  </si>
  <si>
    <t xml:space="preserve">NOV</t>
  </si>
  <si>
    <t xml:space="preserve">DEC</t>
  </si>
  <si>
    <t xml:space="preserve">JAN</t>
  </si>
  <si>
    <t xml:space="preserve">FEB</t>
  </si>
  <si>
    <t xml:space="preserve">MAR</t>
  </si>
  <si>
    <t xml:space="preserve">APR</t>
  </si>
  <si>
    <t xml:space="preserve">MAY</t>
  </si>
  <si>
    <t xml:space="preserve">JUN</t>
  </si>
  <si>
    <t xml:space="preserve">JUL</t>
  </si>
  <si>
    <t xml:space="preserve">TOTAL</t>
  </si>
  <si>
    <t xml:space="preserve">Rent Income</t>
  </si>
  <si>
    <t xml:space="preserve">Housing Fee</t>
  </si>
  <si>
    <t xml:space="preserve">Parking Fee</t>
  </si>
  <si>
    <t xml:space="preserve">REVENUE</t>
  </si>
  <si>
    <t xml:space="preserve">Expenses</t>
  </si>
  <si>
    <t xml:space="preserve">Reserve </t>
  </si>
  <si>
    <t xml:space="preserve">Monthly Loan Payment</t>
  </si>
  <si>
    <t xml:space="preserve">Total Expenses</t>
  </si>
  <si>
    <t xml:space="preserve">Revenues - Expenses</t>
  </si>
  <si>
    <t xml:space="preserve">Net Income</t>
  </si>
  <si>
    <t xml:space="preserve">Gross Revenue/Gross Expenses</t>
  </si>
  <si>
    <t xml:space="preserve">NOI</t>
  </si>
  <si>
    <t xml:space="preserve">Revenue - Expenses (excluding Debt Payments)</t>
  </si>
  <si>
    <t xml:space="preserve">DSCR</t>
  </si>
  <si>
    <t xml:space="preserve">NOI/Debt Service</t>
  </si>
  <si>
    <t xml:space="preserve">Number of Tenants</t>
  </si>
  <si>
    <t xml:space="preserve">Number of Members</t>
  </si>
  <si>
    <t xml:space="preserve">Monthly Housing fee</t>
  </si>
  <si>
    <t xml:space="preserve">Loan Amount</t>
  </si>
  <si>
    <t xml:space="preserve">Amortization</t>
  </si>
  <si>
    <t xml:space="preserve">Interest Rate</t>
  </si>
  <si>
    <t xml:space="preserve">Debt Service</t>
  </si>
  <si>
    <t xml:space="preserve">EDIT</t>
  </si>
  <si>
    <t xml:space="preserve">SEP</t>
  </si>
  <si>
    <t xml:space="preserve">Gross Revenue/Loan Payment</t>
  </si>
  <si>
    <t xml:space="preserve">Current Values (See Projected Monthly Income/Expense)</t>
  </si>
  <si>
    <t xml:space="preserve">Impact of Housing Fee (+ 3%)</t>
  </si>
  <si>
    <t xml:space="preserve">Impact of Vacancy (- 10%)</t>
  </si>
  <si>
    <t xml:space="preserve">Impact of Reserve Funding (+ 5%)</t>
  </si>
  <si>
    <t xml:space="preserve">Impact of Expenses (+ 10%)</t>
  </si>
  <si>
    <t xml:space="preserve">Rent Per Month</t>
  </si>
  <si>
    <t xml:space="preserve">Tenants</t>
  </si>
  <si>
    <t xml:space="preserve">Per man housing fee</t>
  </si>
  <si>
    <t xml:space="preserve">Parking Income</t>
  </si>
  <si>
    <t xml:space="preserve">Additional Income</t>
  </si>
  <si>
    <t xml:space="preserve">Ammortization</t>
  </si>
  <si>
    <t xml:space="preserve">Revenue</t>
  </si>
  <si>
    <t xml:space="preserve">Reserve (Can be flat or % of Rev)</t>
  </si>
  <si>
    <t xml:space="preserve">Monthly Cash Flow</t>
  </si>
  <si>
    <t xml:space="preserve">Impact of Housing Fee (+ 5%)</t>
  </si>
  <si>
    <t xml:space="preserve">Impact of Vacancy (- 20%)</t>
  </si>
  <si>
    <t xml:space="preserve">Impact of Reserve Funding (+ 10%)</t>
  </si>
  <si>
    <t xml:space="preserve">Impact of Expenses (- 10%)</t>
  </si>
  <si>
    <t xml:space="preserve">Create New Scenario, Manual Inputs</t>
  </si>
  <si>
    <t xml:space="preserve">Impact of Housing Fee (+ 20%)</t>
  </si>
  <si>
    <t xml:space="preserve">Impact of Housing Fee (+ 50%)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</si>
</sst>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_(* #,##0_);_(* \(#,##0\);_(* \-_);_(@_)"/>
    <numFmt numFmtId="166" formatCode="_(\$* #,##0.00_);_(\$* \(#,##0.00\);_(\$* \-??_);_(@_)"/>
    <numFmt numFmtId="167" formatCode="_(\$* #,##0_);_(\$* \(#,##0\);_(\$* \-_);_(@_)"/>
    <numFmt numFmtId="168" formatCode="\$#,##0_);&quot;($&quot;#,##0\)"/>
    <numFmt numFmtId="169" formatCode="\$#,##0"/>
    <numFmt numFmtId="170" formatCode="\$#,##0_);[RED]&quot;($&quot;#,##0\)"/>
    <numFmt numFmtId="171" formatCode="#,##0"/>
    <numFmt numFmtId="172" formatCode="General"/>
    <numFmt numFmtId="173" formatCode="#,##0.00_);[RED]\(#,##0.00\)"/>
    <numFmt numFmtId="174" formatCode="0.00"/>
    <numFmt numFmtId="175" formatCode="0.00%"/>
    <numFmt numFmtId="176" formatCode="\$#,##0.00_);[RED]&quot;($&quot;#,##0.00\)"/>
  </numFmts>
  <fonts count="2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Futura"/>
      <family val="1"/>
      <charset val="1"/>
    </font>
    <font>
      <sz val="10"/>
      <name val="Futura"/>
      <family val="2"/>
      <charset val="1"/>
    </font>
    <font>
      <sz val="10"/>
      <name val="Arial"/>
      <family val="2"/>
      <charset val="1"/>
    </font>
    <font>
      <b val="true"/>
      <sz val="22"/>
      <color rgb="FF1A2B4A"/>
      <name val="Poppins"/>
      <family val="0"/>
      <charset val="1"/>
    </font>
    <font>
      <i val="true"/>
      <sz val="12"/>
      <color rgb="FF595959"/>
      <name val="Poppins"/>
      <family val="0"/>
      <charset val="1"/>
    </font>
    <font>
      <sz val="10.5"/>
      <color rgb="FF000000"/>
      <name val="Poppins"/>
      <family val="0"/>
      <charset val="1"/>
    </font>
    <font>
      <b val="true"/>
      <sz val="11"/>
      <color rgb="FF1A2B4A"/>
      <name val="Poppins"/>
      <family val="0"/>
      <charset val="1"/>
    </font>
    <font>
      <i val="true"/>
      <sz val="10"/>
      <color rgb="FF8B6914"/>
      <name val="Poppins"/>
      <family val="0"/>
      <charset val="1"/>
    </font>
    <font>
      <b val="true"/>
      <sz val="10"/>
      <color rgb="FF1A2B4A"/>
      <name val="Poppins"/>
      <family val="0"/>
      <charset val="1"/>
    </font>
    <font>
      <i val="true"/>
      <sz val="9"/>
      <color rgb="FF595959"/>
      <name val="Poppins"/>
      <family val="0"/>
      <charset val="1"/>
    </font>
    <font>
      <b val="true"/>
      <sz val="11"/>
      <color rgb="FFFFFFFF"/>
      <name val="Poppins"/>
      <family val="0"/>
      <charset val="1"/>
    </font>
    <font>
      <b val="true"/>
      <u val="single"/>
      <sz val="11"/>
      <color theme="1"/>
      <name val="Calibri"/>
      <family val="2"/>
      <charset val="1"/>
    </font>
    <font>
      <b val="true"/>
      <sz val="10"/>
      <color rgb="FF8B6914"/>
      <name val="Poppins"/>
      <family val="0"/>
      <charset val="1"/>
    </font>
    <font>
      <b val="true"/>
      <sz val="11"/>
      <color theme="1"/>
      <name val="Calibri"/>
      <family val="2"/>
      <charset val="1"/>
    </font>
    <font>
      <u val="single"/>
      <sz val="11"/>
      <color theme="1"/>
      <name val="Calibri"/>
      <family val="2"/>
      <charset val="1"/>
    </font>
    <font>
      <sz val="11"/>
      <name val="Calibri"/>
      <family val="2"/>
      <charset val="1"/>
    </font>
    <font>
      <b val="true"/>
      <sz val="11"/>
      <name val="Calibri"/>
      <family val="2"/>
      <charset val="1"/>
    </font>
    <font>
      <b val="true"/>
      <sz val="14"/>
      <name val="Calibri"/>
      <family val="2"/>
      <charset val="1"/>
    </font>
    <font>
      <b val="true"/>
      <sz val="14"/>
      <color theme="1"/>
      <name val="Calibri"/>
      <family val="2"/>
      <charset val="1"/>
    </font>
    <font>
      <sz val="11"/>
      <color rgb="FF0000FF"/>
      <name val="Calibri"/>
      <family val="2"/>
      <charset val="1"/>
    </font>
    <font>
      <sz val="11"/>
      <color rgb="FF444444"/>
      <name val="Calibri"/>
      <family val="2"/>
      <charset val="1"/>
    </font>
    <font>
      <b val="true"/>
      <sz val="11"/>
      <color rgb="FF0000FF"/>
      <name val="Calibri (Body)"/>
      <family val="0"/>
      <charset val="1"/>
    </font>
  </fonts>
  <fills count="10">
    <fill>
      <patternFill patternType="none"/>
    </fill>
    <fill>
      <patternFill patternType="gray125"/>
    </fill>
    <fill>
      <patternFill patternType="solid">
        <fgColor rgb="FF1A2B4A"/>
        <bgColor rgb="FF003366"/>
      </patternFill>
    </fill>
    <fill>
      <patternFill patternType="solid">
        <fgColor theme="7" tint="0.7999"/>
        <bgColor rgb="FFE7E6E6"/>
      </patternFill>
    </fill>
    <fill>
      <patternFill patternType="solid">
        <fgColor rgb="FFB4C6E7"/>
        <bgColor rgb="FFCCCCFF"/>
      </patternFill>
    </fill>
    <fill>
      <patternFill patternType="solid">
        <fgColor rgb="FFFFFFFF"/>
        <bgColor rgb="FFFFF2CC"/>
      </patternFill>
    </fill>
    <fill>
      <patternFill patternType="solid">
        <fgColor theme="4" tint="0.7999"/>
        <bgColor rgb="FFE7E6E6"/>
      </patternFill>
    </fill>
    <fill>
      <patternFill patternType="solid">
        <fgColor rgb="FFFFFF00"/>
        <bgColor rgb="FFFFFF00"/>
      </patternFill>
    </fill>
    <fill>
      <patternFill patternType="solid">
        <fgColor theme="1"/>
        <bgColor rgb="FF003300"/>
      </patternFill>
    </fill>
    <fill>
      <patternFill patternType="solid">
        <fgColor rgb="FFE7E6E6"/>
        <bgColor rgb="FFDEEBF7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true" indent="1" shrinkToFit="false"/>
      <protection locked="true" hidden="false"/>
    </xf>
    <xf numFmtId="168" fontId="0" fillId="0" borderId="0" xfId="0" applyFont="false" applyBorder="false" applyAlignment="true" applyProtection="false">
      <alignment horizontal="right" vertical="bottom" textRotation="0" wrapText="true" indent="1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0" fillId="0" borderId="0" xfId="0" applyFont="false" applyBorder="false" applyAlignment="true" applyProtection="false">
      <alignment horizontal="right" vertical="bottom" textRotation="0" wrapText="true" indent="1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3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8" fontId="16" fillId="3" borderId="0" xfId="0" applyFont="true" applyBorder="false" applyAlignment="true" applyProtection="false">
      <alignment horizontal="right" vertical="bottom" textRotation="0" wrapText="true" indent="1" shrinkToFit="false"/>
      <protection locked="true" hidden="false"/>
    </xf>
    <xf numFmtId="164" fontId="15" fillId="3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16" fillId="3" borderId="0" xfId="0" applyFont="true" applyBorder="false" applyAlignment="true" applyProtection="false">
      <alignment horizontal="right" vertical="bottom" textRotation="0" wrapText="true" indent="1" shrinkToFit="false"/>
      <protection locked="true" hidden="false"/>
    </xf>
    <xf numFmtId="164" fontId="16" fillId="3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8" fontId="17" fillId="0" borderId="0" xfId="0" applyFont="true" applyBorder="false" applyAlignment="true" applyProtection="false">
      <alignment horizontal="right" vertical="bottom" textRotation="0" wrapText="true" indent="1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17" fillId="0" borderId="0" xfId="0" applyFont="true" applyBorder="false" applyAlignment="true" applyProtection="false">
      <alignment horizontal="right" vertical="bottom" textRotation="0" wrapText="true" indent="1" shrinkToFit="false"/>
      <protection locked="true" hidden="false"/>
    </xf>
    <xf numFmtId="164" fontId="17" fillId="0" borderId="0" xfId="0" applyFont="true" applyBorder="false" applyAlignment="true" applyProtection="false">
      <alignment horizontal="right" vertical="bottom" textRotation="0" wrapText="true" indent="1" shrinkToFit="false"/>
      <protection locked="true" hidden="false"/>
    </xf>
    <xf numFmtId="170" fontId="1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9" fontId="10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9" fontId="0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70" fontId="17" fillId="0" borderId="0" xfId="0" applyFont="true" applyBorder="false" applyAlignment="true" applyProtection="false">
      <alignment horizontal="right" vertical="bottom" textRotation="0" wrapText="true" indent="1" shrinkToFit="false"/>
      <protection locked="true" hidden="false"/>
    </xf>
    <xf numFmtId="169" fontId="0" fillId="0" borderId="0" xfId="0" applyFont="false" applyBorder="false" applyAlignment="true" applyProtection="false">
      <alignment horizontal="left" vertical="bottom" textRotation="0" wrapText="true" indent="0" shrinkToFit="false"/>
      <protection locked="true" hidden="false"/>
    </xf>
    <xf numFmtId="171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4" fillId="2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4" fontId="18" fillId="0" borderId="0" xfId="0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14" fillId="2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14" fillId="2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9" fillId="0" borderId="0" xfId="24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5" fontId="20" fillId="0" borderId="0" xfId="24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72" fontId="17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5" fontId="21" fillId="0" borderId="0" xfId="24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22" fillId="4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22" fillId="0" borderId="0" xfId="0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right" vertical="bottom" textRotation="0" wrapText="false" indent="1" shrinkToFit="false"/>
      <protection locked="true" hidden="false"/>
    </xf>
    <xf numFmtId="169" fontId="14" fillId="2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5" fontId="20" fillId="0" borderId="0" xfId="24" applyFont="true" applyBorder="false" applyAlignment="true" applyProtection="false">
      <alignment horizontal="left" vertical="bottom" textRotation="0" wrapText="false" indent="1" shrinkToFit="false"/>
      <protection locked="true" hidden="false"/>
    </xf>
    <xf numFmtId="169" fontId="17" fillId="0" borderId="0" xfId="0" applyFont="true" applyBorder="false" applyAlignment="true" applyProtection="false">
      <alignment horizontal="right" vertical="bottom" textRotation="0" wrapText="false" indent="1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5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7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4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0" fillId="5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17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3" fontId="17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17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2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5" fontId="23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6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17" fillId="6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6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7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17" fillId="7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4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0" fillId="9" borderId="3" xfId="0" applyFont="false" applyBorder="true" applyAlignment="true" applyProtection="false">
      <alignment horizontal="right" vertical="bottom" textRotation="0" wrapText="false" indent="1" shrinkToFit="false"/>
      <protection locked="true" hidden="false"/>
    </xf>
    <xf numFmtId="170" fontId="0" fillId="0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0" fillId="9" borderId="3" xfId="0" applyFont="false" applyBorder="true" applyAlignment="true" applyProtection="false">
      <alignment horizontal="right" vertical="bottom" textRotation="0" wrapText="false" indent="1" shrinkToFit="false"/>
      <protection locked="true" hidden="false"/>
    </xf>
    <xf numFmtId="171" fontId="0" fillId="0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0" fillId="9" borderId="3" xfId="0" applyFont="false" applyBorder="true" applyAlignment="true" applyProtection="false">
      <alignment horizontal="right" vertical="bottom" textRotation="0" wrapText="false" indent="1" shrinkToFit="false"/>
      <protection locked="true" hidden="false"/>
    </xf>
    <xf numFmtId="172" fontId="0" fillId="0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right" vertical="bottom" textRotation="0" wrapText="false" indent="1" shrinkToFit="false"/>
      <protection locked="true" hidden="false"/>
    </xf>
    <xf numFmtId="171" fontId="0" fillId="0" borderId="3" xfId="0" applyFont="false" applyBorder="true" applyAlignment="true" applyProtection="false">
      <alignment horizontal="right" vertical="bottom" textRotation="0" wrapText="false" indent="1" shrinkToFit="false"/>
      <protection locked="true" hidden="false"/>
    </xf>
    <xf numFmtId="175" fontId="0" fillId="8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5" fontId="0" fillId="0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7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5" fontId="0" fillId="0" borderId="3" xfId="0" applyFont="false" applyBorder="true" applyAlignment="true" applyProtection="false">
      <alignment horizontal="right" vertical="bottom" textRotation="0" wrapText="false" indent="1" shrinkToFit="false"/>
      <protection locked="true" hidden="false"/>
    </xf>
    <xf numFmtId="170" fontId="0" fillId="0" borderId="3" xfId="0" applyFont="false" applyBorder="true" applyAlignment="true" applyProtection="false">
      <alignment horizontal="right" vertical="bottom" textRotation="0" wrapText="false" indent="1" shrinkToFit="false"/>
      <protection locked="true" hidden="false"/>
    </xf>
    <xf numFmtId="170" fontId="2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0" fillId="0" borderId="3" xfId="0" applyFont="false" applyBorder="true" applyAlignment="true" applyProtection="false">
      <alignment horizontal="right" vertical="bottom" textRotation="0" wrapText="false" indent="1" shrinkToFit="false"/>
      <protection locked="true" hidden="false"/>
    </xf>
    <xf numFmtId="176" fontId="0" fillId="0" borderId="3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0" fillId="0" borderId="6" xfId="0" applyFont="false" applyBorder="true" applyAlignment="true" applyProtection="false">
      <alignment horizontal="right" vertical="bottom" textRotation="0" wrapText="false" indent="1" shrinkToFit="false"/>
      <protection locked="true" hidden="false"/>
    </xf>
    <xf numFmtId="170" fontId="0" fillId="0" borderId="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false">
      <alignment horizontal="right" vertical="bottom" textRotation="0" wrapText="false" indent="1" shrinkToFit="false"/>
      <protection locked="true" hidden="false"/>
    </xf>
    <xf numFmtId="170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25" fillId="6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6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23" fillId="0" borderId="3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71" fontId="23" fillId="0" borderId="3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64" fontId="23" fillId="0" borderId="3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75" fontId="23" fillId="0" borderId="3" xfId="0" applyFont="true" applyBorder="true" applyAlignment="true" applyProtection="false">
      <alignment horizontal="right" vertical="bottom" textRotation="0" wrapText="false" indent="1" shrinkToFit="false"/>
      <protection locked="true" hidden="false"/>
    </xf>
    <xf numFmtId="170" fontId="2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mma [0] 2" xfId="20"/>
    <cellStyle name="Currency 2" xfId="21"/>
    <cellStyle name="Currency [0] 2" xfId="22"/>
    <cellStyle name="Normal 2" xfId="23"/>
    <cellStyle name="Normal_Proforma PrimaVera Stabalized 2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B6914"/>
      <rgbColor rgb="FF800080"/>
      <rgbColor rgb="FF008080"/>
      <rgbColor rgb="FFB4C6E7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7E6E6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444444"/>
      <rgbColor rgb="FF993300"/>
      <rgbColor rgb="FF993366"/>
      <rgbColor rgb="FF333399"/>
      <rgbColor rgb="FF1A2B4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worksheet" Target="worksheets/sheet10.xml"/><Relationship Id="rId1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2</xdr:col>
      <xdr:colOff>262440</xdr:colOff>
      <xdr:row>4</xdr:row>
      <xdr:rowOff>47160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281880" y="190440"/>
          <a:ext cx="2095200" cy="618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19080</xdr:colOff>
      <xdr:row>0</xdr:row>
      <xdr:rowOff>171360</xdr:rowOff>
    </xdr:from>
    <xdr:to>
      <xdr:col>10</xdr:col>
      <xdr:colOff>713880</xdr:colOff>
      <xdr:row>8</xdr:row>
      <xdr:rowOff>66240</xdr:rowOff>
    </xdr:to>
    <xdr:pic>
      <xdr:nvPicPr>
        <xdr:cNvPr id="1" name="Picture 2" descr=""/>
        <xdr:cNvPicPr/>
      </xdr:nvPicPr>
      <xdr:blipFill>
        <a:blip r:embed="rId1"/>
        <a:stretch/>
      </xdr:blipFill>
      <xdr:spPr>
        <a:xfrm>
          <a:off x="8366040" y="171360"/>
          <a:ext cx="4720680" cy="14284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8B6914"/>
    <pageSetUpPr fitToPage="true"/>
  </sheetPr>
  <dimension ref="B7:E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4" min="2" style="0" width="26"/>
    <col collapsed="false" customWidth="true" hidden="false" outlineLevel="0" max="5" min="5" style="0" width="20"/>
  </cols>
  <sheetData>
    <row r="7" customFormat="false" ht="26.8" hidden="false" customHeight="false" outlineLevel="0" collapsed="false">
      <c r="B7" s="1" t="s">
        <v>0</v>
      </c>
      <c r="C7" s="1"/>
      <c r="D7" s="1"/>
      <c r="E7" s="1"/>
    </row>
    <row r="8" customFormat="false" ht="30" hidden="false" customHeight="true" outlineLevel="0" collapsed="false">
      <c r="B8" s="2" t="s">
        <v>1</v>
      </c>
      <c r="C8" s="2"/>
      <c r="D8" s="2"/>
      <c r="E8" s="2"/>
    </row>
    <row r="10" customFormat="false" ht="27.75" hidden="false" customHeight="true" outlineLevel="0" collapsed="false">
      <c r="B10" s="3" t="s">
        <v>2</v>
      </c>
      <c r="C10" s="3"/>
      <c r="D10" s="3"/>
      <c r="E10" s="3"/>
    </row>
    <row r="11" customFormat="false" ht="9.75" hidden="false" customHeight="true" outlineLevel="0" collapsed="false">
      <c r="B11" s="3"/>
      <c r="C11" s="3"/>
      <c r="D11" s="3"/>
      <c r="E11" s="3"/>
    </row>
    <row r="12" customFormat="false" ht="27.75" hidden="false" customHeight="true" outlineLevel="0" collapsed="false">
      <c r="B12" s="4" t="s">
        <v>3</v>
      </c>
      <c r="C12" s="4"/>
      <c r="D12" s="4"/>
      <c r="E12" s="4"/>
    </row>
    <row r="13" customFormat="false" ht="27.75" hidden="false" customHeight="true" outlineLevel="0" collapsed="false">
      <c r="B13" s="3" t="s">
        <v>4</v>
      </c>
      <c r="C13" s="3"/>
      <c r="D13" s="3"/>
      <c r="E13" s="3"/>
    </row>
    <row r="14" customFormat="false" ht="27.75" hidden="false" customHeight="true" outlineLevel="0" collapsed="false">
      <c r="B14" s="3" t="s">
        <v>5</v>
      </c>
      <c r="C14" s="3"/>
      <c r="D14" s="3"/>
      <c r="E14" s="3"/>
    </row>
    <row r="15" customFormat="false" ht="27.75" hidden="false" customHeight="true" outlineLevel="0" collapsed="false">
      <c r="B15" s="3" t="s">
        <v>6</v>
      </c>
      <c r="C15" s="3"/>
      <c r="D15" s="3"/>
      <c r="E15" s="3"/>
    </row>
    <row r="16" customFormat="false" ht="27.75" hidden="false" customHeight="true" outlineLevel="0" collapsed="false">
      <c r="B16" s="3" t="s">
        <v>7</v>
      </c>
      <c r="C16" s="3"/>
      <c r="D16" s="3"/>
      <c r="E16" s="3"/>
    </row>
    <row r="17" customFormat="false" ht="27.75" hidden="false" customHeight="true" outlineLevel="0" collapsed="false">
      <c r="B17" s="3" t="s">
        <v>8</v>
      </c>
      <c r="C17" s="3"/>
      <c r="D17" s="3"/>
      <c r="E17" s="3"/>
    </row>
    <row r="18" customFormat="false" ht="9.75" hidden="false" customHeight="true" outlineLevel="0" collapsed="false">
      <c r="B18" s="3"/>
      <c r="C18" s="3"/>
      <c r="D18" s="3"/>
      <c r="E18" s="3"/>
    </row>
    <row r="19" customFormat="false" ht="27.75" hidden="false" customHeight="true" outlineLevel="0" collapsed="false">
      <c r="B19" s="5" t="s">
        <v>9</v>
      </c>
      <c r="C19" s="5"/>
      <c r="D19" s="5"/>
      <c r="E19" s="5"/>
    </row>
    <row r="21" customFormat="false" ht="15" hidden="false" customHeight="false" outlineLevel="0" collapsed="false">
      <c r="B21" s="6" t="s">
        <v>10</v>
      </c>
      <c r="C21" s="6"/>
      <c r="D21" s="6"/>
      <c r="E21" s="6"/>
    </row>
    <row r="22" customFormat="false" ht="15" hidden="false" customHeight="false" outlineLevel="0" collapsed="false">
      <c r="B22" s="7" t="s">
        <v>11</v>
      </c>
      <c r="C22" s="7"/>
      <c r="D22" s="7"/>
      <c r="E22" s="7"/>
    </row>
  </sheetData>
  <mergeCells count="14">
    <mergeCell ref="B7:E7"/>
    <mergeCell ref="B8:E8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1:E21"/>
    <mergeCell ref="B22:E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A"/>
    <pageSetUpPr fitToPage="false"/>
  </sheetPr>
  <dimension ref="A1:P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3" activeCellId="0" sqref="B23"/>
    </sheetView>
  </sheetViews>
  <sheetFormatPr defaultColWidth="11.42578125" defaultRowHeight="15" zeroHeight="false" outlineLevelRow="0" outlineLevelCol="0"/>
  <cols>
    <col collapsed="false" customWidth="true" hidden="false" outlineLevel="0" max="1" min="1" style="0" width="29.86"/>
    <col collapsed="false" customWidth="true" hidden="false" outlineLevel="0" max="2" min="2" style="34" width="17.42"/>
    <col collapsed="false" customWidth="true" hidden="false" outlineLevel="0" max="3" min="3" style="85" width="2.15"/>
    <col collapsed="false" customWidth="true" hidden="false" outlineLevel="0" max="4" min="4" style="0" width="20.71"/>
    <col collapsed="false" customWidth="true" hidden="false" outlineLevel="0" max="5" min="5" style="86" width="15.71"/>
    <col collapsed="false" customWidth="true" hidden="false" outlineLevel="0" max="6" min="6" style="0" width="2"/>
    <col collapsed="false" customWidth="true" hidden="false" outlineLevel="0" max="7" min="7" style="0" width="20.71"/>
    <col collapsed="false" customWidth="true" hidden="false" outlineLevel="0" max="8" min="8" style="86" width="15.71"/>
    <col collapsed="false" customWidth="true" hidden="false" outlineLevel="0" max="9" min="9" style="0" width="2.29"/>
    <col collapsed="false" customWidth="true" hidden="false" outlineLevel="0" max="10" min="10" style="0" width="20.71"/>
    <col collapsed="false" customWidth="true" hidden="false" outlineLevel="0" max="11" min="11" style="86" width="15.71"/>
    <col collapsed="false" customWidth="true" hidden="false" outlineLevel="0" max="12" min="12" style="0" width="2.42"/>
    <col collapsed="false" customWidth="true" hidden="false" outlineLevel="0" max="13" min="13" style="0" width="20.71"/>
    <col collapsed="false" customWidth="true" hidden="false" outlineLevel="0" max="14" min="14" style="86" width="15.71"/>
    <col collapsed="false" customWidth="true" hidden="false" outlineLevel="0" max="15" min="15" style="0" width="2.42"/>
  </cols>
  <sheetData>
    <row r="1" customFormat="false" ht="15" hidden="false" customHeight="false" outlineLevel="0" collapsed="false">
      <c r="A1" s="87" t="s">
        <v>171</v>
      </c>
      <c r="B1" s="87"/>
      <c r="D1" s="87" t="s">
        <v>172</v>
      </c>
      <c r="E1" s="87"/>
      <c r="G1" s="87" t="s">
        <v>155</v>
      </c>
      <c r="H1" s="87"/>
      <c r="J1" s="87" t="s">
        <v>156</v>
      </c>
      <c r="K1" s="87"/>
      <c r="M1" s="87" t="s">
        <v>157</v>
      </c>
      <c r="N1" s="87"/>
    </row>
    <row r="2" customFormat="false" ht="15" hidden="false" customHeight="false" outlineLevel="0" collapsed="false">
      <c r="A2" s="72" t="s">
        <v>158</v>
      </c>
      <c r="B2" s="112" t="n">
        <v>600</v>
      </c>
      <c r="D2" s="72" t="s">
        <v>158</v>
      </c>
      <c r="E2" s="89" t="n">
        <f aca="false">B$2</f>
        <v>600</v>
      </c>
      <c r="G2" s="72" t="s">
        <v>158</v>
      </c>
      <c r="H2" s="89" t="n">
        <f aca="false">B$2</f>
        <v>600</v>
      </c>
      <c r="J2" s="72" t="s">
        <v>158</v>
      </c>
      <c r="K2" s="89" t="n">
        <f aca="false">B$2</f>
        <v>600</v>
      </c>
      <c r="M2" s="72" t="s">
        <v>158</v>
      </c>
      <c r="N2" s="89" t="n">
        <f aca="false">B$2</f>
        <v>600</v>
      </c>
    </row>
    <row r="3" customFormat="false" ht="15" hidden="false" customHeight="false" outlineLevel="0" collapsed="false">
      <c r="A3" s="72" t="s">
        <v>159</v>
      </c>
      <c r="B3" s="113" t="n">
        <v>6</v>
      </c>
      <c r="D3" s="72" t="s">
        <v>159</v>
      </c>
      <c r="E3" s="91" t="n">
        <f aca="false">B$3</f>
        <v>6</v>
      </c>
      <c r="G3" s="72" t="s">
        <v>159</v>
      </c>
      <c r="H3" s="91" t="n">
        <f aca="false">B$3*0.9</f>
        <v>5.4</v>
      </c>
      <c r="J3" s="72" t="s">
        <v>159</v>
      </c>
      <c r="K3" s="91" t="n">
        <f aca="false">B$3</f>
        <v>6</v>
      </c>
      <c r="M3" s="72" t="s">
        <v>159</v>
      </c>
      <c r="N3" s="91" t="n">
        <f aca="false">B$3</f>
        <v>6</v>
      </c>
    </row>
    <row r="4" customFormat="false" ht="15" hidden="false" customHeight="false" outlineLevel="0" collapsed="false">
      <c r="A4" s="72" t="s">
        <v>160</v>
      </c>
      <c r="B4" s="114" t="n">
        <v>40</v>
      </c>
      <c r="D4" s="72" t="s">
        <v>160</v>
      </c>
      <c r="E4" s="91" t="n">
        <f aca="false">B$4*1.1</f>
        <v>44</v>
      </c>
      <c r="G4" s="72" t="s">
        <v>160</v>
      </c>
      <c r="H4" s="91" t="n">
        <f aca="false">B$4</f>
        <v>40</v>
      </c>
      <c r="J4" s="72" t="s">
        <v>160</v>
      </c>
      <c r="K4" s="91" t="n">
        <f aca="false">B$4</f>
        <v>40</v>
      </c>
      <c r="M4" s="72" t="s">
        <v>160</v>
      </c>
      <c r="N4" s="91" t="n">
        <f aca="false">B$4</f>
        <v>40</v>
      </c>
    </row>
    <row r="5" customFormat="false" ht="15" hidden="false" customHeight="false" outlineLevel="0" collapsed="false">
      <c r="A5" s="72" t="s">
        <v>69</v>
      </c>
      <c r="B5" s="95" t="n">
        <v>100</v>
      </c>
      <c r="D5" s="72" t="s">
        <v>69</v>
      </c>
      <c r="E5" s="93" t="n">
        <f aca="false">B$5</f>
        <v>100</v>
      </c>
      <c r="G5" s="72" t="s">
        <v>69</v>
      </c>
      <c r="H5" s="93" t="n">
        <f aca="false">B$5</f>
        <v>100</v>
      </c>
      <c r="J5" s="72" t="s">
        <v>69</v>
      </c>
      <c r="K5" s="93" t="n">
        <f aca="false">B$5</f>
        <v>100</v>
      </c>
      <c r="M5" s="72" t="s">
        <v>69</v>
      </c>
      <c r="N5" s="93" t="n">
        <f aca="false">B$5</f>
        <v>100</v>
      </c>
    </row>
    <row r="6" customFormat="false" ht="15" hidden="false" customHeight="false" outlineLevel="0" collapsed="false">
      <c r="A6" s="72" t="s">
        <v>161</v>
      </c>
      <c r="B6" s="95" t="n">
        <v>100</v>
      </c>
      <c r="C6" s="94"/>
      <c r="D6" s="72" t="s">
        <v>161</v>
      </c>
      <c r="E6" s="93" t="n">
        <f aca="false">B$6</f>
        <v>100</v>
      </c>
      <c r="G6" s="72" t="s">
        <v>161</v>
      </c>
      <c r="H6" s="93" t="n">
        <f aca="false">B$6</f>
        <v>100</v>
      </c>
      <c r="J6" s="72" t="s">
        <v>161</v>
      </c>
      <c r="K6" s="93" t="n">
        <f aca="false">B$6</f>
        <v>100</v>
      </c>
      <c r="M6" s="72" t="s">
        <v>161</v>
      </c>
      <c r="N6" s="93" t="n">
        <f aca="false">B$6</f>
        <v>100</v>
      </c>
    </row>
    <row r="7" customFormat="false" ht="15" hidden="false" customHeight="false" outlineLevel="0" collapsed="false">
      <c r="A7" s="72"/>
      <c r="B7" s="95"/>
      <c r="D7" s="72"/>
      <c r="E7" s="93"/>
      <c r="G7" s="72"/>
      <c r="H7" s="93"/>
      <c r="J7" s="72"/>
      <c r="K7" s="93"/>
      <c r="M7" s="72"/>
      <c r="N7" s="93"/>
    </row>
    <row r="8" customFormat="false" ht="15" hidden="false" customHeight="false" outlineLevel="0" collapsed="false">
      <c r="A8" s="72" t="s">
        <v>146</v>
      </c>
      <c r="B8" s="113" t="n">
        <v>450000</v>
      </c>
      <c r="D8" s="72" t="s">
        <v>146</v>
      </c>
      <c r="E8" s="91" t="n">
        <f aca="false">B$8</f>
        <v>450000</v>
      </c>
      <c r="G8" s="72" t="s">
        <v>146</v>
      </c>
      <c r="H8" s="91" t="n">
        <f aca="false">B$8</f>
        <v>450000</v>
      </c>
      <c r="J8" s="72" t="s">
        <v>146</v>
      </c>
      <c r="K8" s="91" t="n">
        <f aca="false">B$8</f>
        <v>450000</v>
      </c>
      <c r="M8" s="72" t="s">
        <v>146</v>
      </c>
      <c r="N8" s="91" t="n">
        <f aca="false">B$8</f>
        <v>450000</v>
      </c>
    </row>
    <row r="9" customFormat="false" ht="15" hidden="false" customHeight="false" outlineLevel="0" collapsed="false">
      <c r="A9" s="72" t="s">
        <v>147</v>
      </c>
      <c r="B9" s="95" t="n">
        <v>20</v>
      </c>
      <c r="D9" s="72" t="s">
        <v>163</v>
      </c>
      <c r="E9" s="93" t="n">
        <f aca="false">B$9</f>
        <v>20</v>
      </c>
      <c r="G9" s="72" t="s">
        <v>163</v>
      </c>
      <c r="H9" s="93" t="n">
        <f aca="false">B$9</f>
        <v>20</v>
      </c>
      <c r="J9" s="72" t="s">
        <v>163</v>
      </c>
      <c r="K9" s="93" t="n">
        <f aca="false">B$9</f>
        <v>20</v>
      </c>
      <c r="M9" s="72" t="s">
        <v>163</v>
      </c>
      <c r="N9" s="93" t="n">
        <f aca="false">B$9</f>
        <v>20</v>
      </c>
    </row>
    <row r="10" customFormat="false" ht="15" hidden="false" customHeight="false" outlineLevel="0" collapsed="false">
      <c r="A10" s="72" t="s">
        <v>148</v>
      </c>
      <c r="B10" s="115" t="n">
        <v>0.05</v>
      </c>
      <c r="C10" s="97"/>
      <c r="D10" s="72" t="s">
        <v>148</v>
      </c>
      <c r="E10" s="98" t="n">
        <f aca="false">B$10</f>
        <v>0.05</v>
      </c>
      <c r="F10" s="99"/>
      <c r="G10" s="72" t="s">
        <v>148</v>
      </c>
      <c r="H10" s="98" t="n">
        <f aca="false">B$10</f>
        <v>0.05</v>
      </c>
      <c r="I10" s="99"/>
      <c r="J10" s="72" t="s">
        <v>148</v>
      </c>
      <c r="K10" s="98" t="n">
        <f aca="false">B$10</f>
        <v>0.05</v>
      </c>
      <c r="L10" s="99"/>
      <c r="M10" s="72" t="s">
        <v>148</v>
      </c>
      <c r="N10" s="98" t="n">
        <f aca="false">B$10</f>
        <v>0.05</v>
      </c>
    </row>
    <row r="11" customFormat="false" ht="15" hidden="false" customHeight="false" outlineLevel="0" collapsed="false">
      <c r="A11" s="72"/>
      <c r="B11" s="95"/>
      <c r="D11" s="72"/>
      <c r="E11" s="93"/>
      <c r="G11" s="72"/>
      <c r="H11" s="93"/>
      <c r="J11" s="72"/>
      <c r="K11" s="93"/>
      <c r="M11" s="72"/>
      <c r="N11" s="93"/>
    </row>
    <row r="12" customFormat="false" ht="15" hidden="false" customHeight="false" outlineLevel="0" collapsed="false">
      <c r="A12" s="72"/>
      <c r="B12" s="95"/>
      <c r="D12" s="72"/>
      <c r="E12" s="93"/>
      <c r="G12" s="72"/>
      <c r="H12" s="93"/>
      <c r="J12" s="72"/>
      <c r="K12" s="93"/>
      <c r="M12" s="72"/>
      <c r="N12" s="93"/>
    </row>
    <row r="13" customFormat="false" ht="15" hidden="false" customHeight="false" outlineLevel="0" collapsed="false">
      <c r="A13" s="72" t="s">
        <v>164</v>
      </c>
      <c r="B13" s="88" t="n">
        <f aca="false">(B2*B3) +(B4*B5)+ B6</f>
        <v>7700</v>
      </c>
      <c r="D13" s="72" t="s">
        <v>164</v>
      </c>
      <c r="E13" s="89" t="n">
        <f aca="false">(E2*E3) +(E4*E5)+ E6</f>
        <v>8100</v>
      </c>
      <c r="G13" s="72" t="s">
        <v>164</v>
      </c>
      <c r="H13" s="89" t="n">
        <f aca="false">(H2*H3) +(H4*H5)+ H6</f>
        <v>7340</v>
      </c>
      <c r="J13" s="72" t="s">
        <v>164</v>
      </c>
      <c r="K13" s="102" t="n">
        <f aca="false">(K2*K3) +(K4*K5)+ K6</f>
        <v>7700</v>
      </c>
      <c r="M13" s="72" t="s">
        <v>164</v>
      </c>
      <c r="N13" s="102" t="n">
        <f aca="false">(N2*N3) +(N4*N5)+ N6</f>
        <v>7700</v>
      </c>
    </row>
    <row r="14" customFormat="false" ht="15" hidden="false" customHeight="false" outlineLevel="0" collapsed="false">
      <c r="A14" s="72" t="s">
        <v>132</v>
      </c>
      <c r="B14" s="112" t="n">
        <v>-7000</v>
      </c>
      <c r="D14" s="72" t="s">
        <v>132</v>
      </c>
      <c r="E14" s="89" t="n">
        <f aca="false">B$14</f>
        <v>-7000</v>
      </c>
      <c r="G14" s="72" t="s">
        <v>132</v>
      </c>
      <c r="H14" s="89" t="n">
        <f aca="false">B$14</f>
        <v>-7000</v>
      </c>
      <c r="J14" s="72" t="s">
        <v>132</v>
      </c>
      <c r="K14" s="89" t="n">
        <f aca="false">B$14</f>
        <v>-7000</v>
      </c>
      <c r="M14" s="72" t="s">
        <v>132</v>
      </c>
      <c r="N14" s="89" t="n">
        <f aca="false">B$14*1.1</f>
        <v>-7700</v>
      </c>
    </row>
    <row r="15" customFormat="false" ht="15" hidden="false" customHeight="false" outlineLevel="0" collapsed="false">
      <c r="A15" s="72" t="s">
        <v>165</v>
      </c>
      <c r="B15" s="101" t="n">
        <f aca="false">-(0.05*B13)</f>
        <v>-385</v>
      </c>
      <c r="C15" s="94"/>
      <c r="D15" s="72" t="s">
        <v>133</v>
      </c>
      <c r="E15" s="89" t="n">
        <f aca="false">B$15</f>
        <v>-385</v>
      </c>
      <c r="F15" s="103"/>
      <c r="G15" s="72" t="s">
        <v>133</v>
      </c>
      <c r="H15" s="89" t="n">
        <f aca="false">B$15</f>
        <v>-385</v>
      </c>
      <c r="I15" s="103"/>
      <c r="J15" s="72" t="s">
        <v>133</v>
      </c>
      <c r="K15" s="89" t="n">
        <f aca="false">B$15*1.05</f>
        <v>-404.25</v>
      </c>
      <c r="L15" s="103"/>
      <c r="M15" s="72" t="s">
        <v>133</v>
      </c>
      <c r="N15" s="89" t="n">
        <f aca="false">B$15</f>
        <v>-385</v>
      </c>
      <c r="O15" s="52"/>
    </row>
    <row r="16" customFormat="false" ht="15" hidden="false" customHeight="false" outlineLevel="0" collapsed="false">
      <c r="A16" s="72" t="s">
        <v>149</v>
      </c>
      <c r="B16" s="104" t="n">
        <f aca="false">-PMT(B10/12,B9*12,-B8)</f>
        <v>-2969.80082647496</v>
      </c>
      <c r="D16" s="72" t="s">
        <v>149</v>
      </c>
      <c r="E16" s="105" t="n">
        <f aca="false">B$16</f>
        <v>-2969.80082647496</v>
      </c>
      <c r="G16" s="72" t="s">
        <v>149</v>
      </c>
      <c r="H16" s="105" t="n">
        <f aca="false">B$16</f>
        <v>-2969.80082647496</v>
      </c>
      <c r="J16" s="72" t="s">
        <v>149</v>
      </c>
      <c r="K16" s="105" t="n">
        <f aca="false">B$16</f>
        <v>-2969.80082647496</v>
      </c>
      <c r="M16" s="72" t="s">
        <v>149</v>
      </c>
      <c r="N16" s="105" t="n">
        <f aca="false">B$16</f>
        <v>-2969.80082647496</v>
      </c>
    </row>
    <row r="17" customFormat="false" ht="15" hidden="false" customHeight="false" outlineLevel="0" collapsed="false">
      <c r="A17" s="72"/>
      <c r="B17" s="95"/>
      <c r="D17" s="72"/>
      <c r="E17" s="93"/>
      <c r="G17" s="72"/>
      <c r="H17" s="93"/>
      <c r="J17" s="72"/>
      <c r="K17" s="93"/>
      <c r="M17" s="72"/>
      <c r="N17" s="93"/>
    </row>
    <row r="18" customFormat="false" ht="15" hidden="false" customHeight="false" outlineLevel="0" collapsed="false">
      <c r="A18" s="75" t="s">
        <v>166</v>
      </c>
      <c r="B18" s="106" t="n">
        <f aca="false">SUM(B13:B16)</f>
        <v>-2654.80082647496</v>
      </c>
      <c r="D18" s="75" t="s">
        <v>166</v>
      </c>
      <c r="E18" s="107" t="n">
        <f aca="false">SUM(E13:E16)</f>
        <v>-2254.80082647496</v>
      </c>
      <c r="F18" s="51"/>
      <c r="G18" s="75" t="s">
        <v>166</v>
      </c>
      <c r="H18" s="107" t="n">
        <f aca="false">SUM(H13:H16)</f>
        <v>-3014.80082647496</v>
      </c>
      <c r="I18" s="51"/>
      <c r="J18" s="75" t="s">
        <v>166</v>
      </c>
      <c r="K18" s="107" t="n">
        <f aca="false">SUM(K13:K16)</f>
        <v>-2674.05082647496</v>
      </c>
      <c r="L18" s="51"/>
      <c r="M18" s="75" t="s">
        <v>166</v>
      </c>
      <c r="N18" s="107" t="n">
        <f aca="false">SUM(N13:N16)</f>
        <v>-3354.80082647496</v>
      </c>
      <c r="O18" s="51"/>
    </row>
    <row r="19" customFormat="false" ht="15" hidden="false" customHeight="false" outlineLevel="0" collapsed="false">
      <c r="B19" s="108"/>
      <c r="E19" s="109"/>
      <c r="H19" s="109"/>
      <c r="K19" s="109"/>
      <c r="N19" s="109"/>
    </row>
    <row r="20" customFormat="false" ht="15" hidden="false" customHeight="false" outlineLevel="0" collapsed="false">
      <c r="A20" s="110"/>
      <c r="B20" s="110"/>
      <c r="D20" s="111" t="s">
        <v>173</v>
      </c>
      <c r="E20" s="111"/>
      <c r="G20" s="111" t="s">
        <v>168</v>
      </c>
      <c r="H20" s="111"/>
      <c r="J20" s="111" t="s">
        <v>169</v>
      </c>
      <c r="K20" s="111"/>
      <c r="M20" s="111" t="s">
        <v>170</v>
      </c>
      <c r="N20" s="111"/>
    </row>
    <row r="21" customFormat="false" ht="15" hidden="false" customHeight="false" outlineLevel="0" collapsed="false">
      <c r="D21" s="72" t="s">
        <v>158</v>
      </c>
      <c r="E21" s="89" t="n">
        <f aca="false">B$2</f>
        <v>600</v>
      </c>
      <c r="G21" s="72" t="s">
        <v>158</v>
      </c>
      <c r="H21" s="89" t="n">
        <f aca="false">B$2</f>
        <v>600</v>
      </c>
      <c r="J21" s="72" t="s">
        <v>158</v>
      </c>
      <c r="K21" s="89" t="n">
        <f aca="false">B$2</f>
        <v>600</v>
      </c>
      <c r="M21" s="72" t="s">
        <v>158</v>
      </c>
      <c r="N21" s="89" t="n">
        <f aca="false">B$2</f>
        <v>600</v>
      </c>
    </row>
    <row r="22" customFormat="false" ht="15" hidden="false" customHeight="false" outlineLevel="0" collapsed="false">
      <c r="D22" s="72" t="s">
        <v>159</v>
      </c>
      <c r="E22" s="91" t="n">
        <f aca="false">B$3</f>
        <v>6</v>
      </c>
      <c r="G22" s="72" t="s">
        <v>159</v>
      </c>
      <c r="H22" s="91" t="n">
        <f aca="false">B$3*0.8</f>
        <v>4.8</v>
      </c>
      <c r="J22" s="72" t="s">
        <v>159</v>
      </c>
      <c r="K22" s="91" t="n">
        <f aca="false">B$3</f>
        <v>6</v>
      </c>
      <c r="M22" s="72" t="s">
        <v>159</v>
      </c>
      <c r="N22" s="91" t="n">
        <f aca="false">B$3</f>
        <v>6</v>
      </c>
    </row>
    <row r="23" customFormat="false" ht="15" hidden="false" customHeight="false" outlineLevel="0" collapsed="false">
      <c r="D23" s="72" t="s">
        <v>160</v>
      </c>
      <c r="E23" s="91" t="n">
        <f aca="false">B$4*1.5</f>
        <v>60</v>
      </c>
      <c r="G23" s="72" t="s">
        <v>160</v>
      </c>
      <c r="H23" s="91" t="n">
        <f aca="false">B$4</f>
        <v>40</v>
      </c>
      <c r="J23" s="72" t="s">
        <v>160</v>
      </c>
      <c r="K23" s="91" t="n">
        <f aca="false">B$4</f>
        <v>40</v>
      </c>
      <c r="M23" s="72" t="s">
        <v>160</v>
      </c>
      <c r="N23" s="91" t="n">
        <f aca="false">B$4</f>
        <v>40</v>
      </c>
    </row>
    <row r="24" customFormat="false" ht="15" hidden="false" customHeight="false" outlineLevel="0" collapsed="false">
      <c r="D24" s="72" t="s">
        <v>69</v>
      </c>
      <c r="E24" s="93" t="n">
        <f aca="false">B$5</f>
        <v>100</v>
      </c>
      <c r="G24" s="72" t="s">
        <v>69</v>
      </c>
      <c r="H24" s="93" t="n">
        <f aca="false">B$5</f>
        <v>100</v>
      </c>
      <c r="J24" s="72" t="s">
        <v>69</v>
      </c>
      <c r="K24" s="93" t="n">
        <f aca="false">B$5</f>
        <v>100</v>
      </c>
      <c r="M24" s="72" t="s">
        <v>69</v>
      </c>
      <c r="N24" s="93" t="n">
        <f aca="false">B$5</f>
        <v>100</v>
      </c>
    </row>
    <row r="25" customFormat="false" ht="15" hidden="false" customHeight="false" outlineLevel="0" collapsed="false">
      <c r="D25" s="72" t="s">
        <v>161</v>
      </c>
      <c r="E25" s="93" t="n">
        <f aca="false">B$6</f>
        <v>100</v>
      </c>
      <c r="G25" s="72" t="s">
        <v>161</v>
      </c>
      <c r="H25" s="93" t="n">
        <f aca="false">B$6</f>
        <v>100</v>
      </c>
      <c r="J25" s="72" t="s">
        <v>161</v>
      </c>
      <c r="K25" s="93" t="n">
        <f aca="false">B$6</f>
        <v>100</v>
      </c>
      <c r="M25" s="72" t="s">
        <v>161</v>
      </c>
      <c r="N25" s="93" t="n">
        <f aca="false">B$6</f>
        <v>100</v>
      </c>
    </row>
    <row r="26" customFormat="false" ht="15" hidden="false" customHeight="false" outlineLevel="0" collapsed="false">
      <c r="D26" s="72"/>
      <c r="E26" s="93"/>
      <c r="G26" s="72"/>
      <c r="H26" s="93"/>
      <c r="J26" s="72"/>
      <c r="K26" s="93"/>
      <c r="M26" s="72"/>
      <c r="N26" s="93"/>
    </row>
    <row r="27" customFormat="false" ht="15" hidden="false" customHeight="false" outlineLevel="0" collapsed="false">
      <c r="D27" s="72" t="s">
        <v>146</v>
      </c>
      <c r="E27" s="91" t="n">
        <f aca="false">B$8</f>
        <v>450000</v>
      </c>
      <c r="G27" s="72" t="s">
        <v>146</v>
      </c>
      <c r="H27" s="91" t="n">
        <f aca="false">B$8</f>
        <v>450000</v>
      </c>
      <c r="J27" s="72" t="s">
        <v>146</v>
      </c>
      <c r="K27" s="91" t="n">
        <f aca="false">B$8</f>
        <v>450000</v>
      </c>
      <c r="M27" s="72" t="s">
        <v>146</v>
      </c>
      <c r="N27" s="91" t="n">
        <f aca="false">B$8</f>
        <v>450000</v>
      </c>
    </row>
    <row r="28" customFormat="false" ht="15" hidden="false" customHeight="false" outlineLevel="0" collapsed="false">
      <c r="D28" s="72" t="s">
        <v>163</v>
      </c>
      <c r="E28" s="93" t="n">
        <f aca="false">B$9</f>
        <v>20</v>
      </c>
      <c r="G28" s="72" t="s">
        <v>163</v>
      </c>
      <c r="H28" s="93" t="n">
        <f aca="false">B$9</f>
        <v>20</v>
      </c>
      <c r="J28" s="72" t="s">
        <v>163</v>
      </c>
      <c r="K28" s="93" t="n">
        <f aca="false">B$9</f>
        <v>20</v>
      </c>
      <c r="M28" s="72" t="s">
        <v>163</v>
      </c>
      <c r="N28" s="93" t="n">
        <f aca="false">B$9</f>
        <v>20</v>
      </c>
    </row>
    <row r="29" customFormat="false" ht="15" hidden="false" customHeight="false" outlineLevel="0" collapsed="false">
      <c r="D29" s="72" t="s">
        <v>148</v>
      </c>
      <c r="E29" s="98" t="n">
        <f aca="false">B$10</f>
        <v>0.05</v>
      </c>
      <c r="G29" s="72" t="s">
        <v>148</v>
      </c>
      <c r="H29" s="98" t="n">
        <f aca="false">B$10</f>
        <v>0.05</v>
      </c>
      <c r="J29" s="72" t="s">
        <v>148</v>
      </c>
      <c r="K29" s="98" t="n">
        <f aca="false">B$10</f>
        <v>0.05</v>
      </c>
      <c r="M29" s="72" t="s">
        <v>148</v>
      </c>
      <c r="N29" s="98" t="n">
        <f aca="false">B$10</f>
        <v>0.05</v>
      </c>
    </row>
    <row r="30" customFormat="false" ht="15" hidden="false" customHeight="false" outlineLevel="0" collapsed="false">
      <c r="D30" s="72"/>
      <c r="E30" s="93"/>
      <c r="G30" s="72"/>
      <c r="H30" s="93"/>
      <c r="J30" s="72"/>
      <c r="K30" s="93"/>
      <c r="M30" s="72"/>
      <c r="N30" s="93"/>
    </row>
    <row r="31" customFormat="false" ht="15" hidden="false" customHeight="false" outlineLevel="0" collapsed="false">
      <c r="D31" s="72"/>
      <c r="E31" s="93"/>
      <c r="G31" s="72"/>
      <c r="H31" s="93"/>
      <c r="J31" s="72"/>
      <c r="K31" s="93"/>
      <c r="M31" s="72"/>
      <c r="N31" s="93"/>
    </row>
    <row r="32" customFormat="false" ht="15" hidden="false" customHeight="false" outlineLevel="0" collapsed="false">
      <c r="D32" s="72" t="s">
        <v>164</v>
      </c>
      <c r="E32" s="102" t="n">
        <f aca="false">(E21*E22) +(E23*E24)+ E25</f>
        <v>9700</v>
      </c>
      <c r="G32" s="72" t="s">
        <v>164</v>
      </c>
      <c r="H32" s="102" t="n">
        <f aca="false">(H21*H22) +(H23*H24)+ H25</f>
        <v>6980</v>
      </c>
      <c r="J32" s="72" t="s">
        <v>164</v>
      </c>
      <c r="K32" s="102" t="n">
        <f aca="false">(K21*K22) +(K23*K24)+ K25</f>
        <v>7700</v>
      </c>
      <c r="L32" s="51"/>
      <c r="M32" s="72" t="s">
        <v>164</v>
      </c>
      <c r="N32" s="102" t="n">
        <f aca="false">(N21*N22) +(N23*N24)+ N25</f>
        <v>7700</v>
      </c>
      <c r="O32" s="51"/>
    </row>
    <row r="33" customFormat="false" ht="15" hidden="false" customHeight="false" outlineLevel="0" collapsed="false">
      <c r="D33" s="72" t="s">
        <v>132</v>
      </c>
      <c r="E33" s="89" t="n">
        <f aca="false">B$14</f>
        <v>-7000</v>
      </c>
      <c r="G33" s="72" t="s">
        <v>132</v>
      </c>
      <c r="H33" s="89" t="n">
        <f aca="false">B$14</f>
        <v>-7000</v>
      </c>
      <c r="J33" s="72" t="s">
        <v>132</v>
      </c>
      <c r="K33" s="89" t="n">
        <f aca="false">B$14</f>
        <v>-7000</v>
      </c>
      <c r="M33" s="72" t="s">
        <v>132</v>
      </c>
      <c r="N33" s="89" t="n">
        <f aca="false">B$14*0.9</f>
        <v>-6300</v>
      </c>
    </row>
    <row r="34" customFormat="false" ht="15" hidden="false" customHeight="false" outlineLevel="0" collapsed="false">
      <c r="D34" s="72" t="s">
        <v>133</v>
      </c>
      <c r="E34" s="89" t="n">
        <f aca="false">B$15</f>
        <v>-385</v>
      </c>
      <c r="F34" s="103"/>
      <c r="G34" s="72" t="s">
        <v>133</v>
      </c>
      <c r="H34" s="89" t="n">
        <f aca="false">EB15</f>
        <v>0</v>
      </c>
      <c r="I34" s="103"/>
      <c r="J34" s="72" t="s">
        <v>133</v>
      </c>
      <c r="K34" s="89" t="n">
        <f aca="false">B$15*1.1</f>
        <v>-423.5</v>
      </c>
      <c r="L34" s="103"/>
      <c r="M34" s="72" t="s">
        <v>133</v>
      </c>
      <c r="N34" s="89" t="n">
        <f aca="false">B$15</f>
        <v>-385</v>
      </c>
      <c r="O34" s="51"/>
      <c r="P34" s="51"/>
    </row>
    <row r="35" customFormat="false" ht="15" hidden="false" customHeight="false" outlineLevel="0" collapsed="false">
      <c r="D35" s="72" t="s">
        <v>149</v>
      </c>
      <c r="E35" s="105" t="n">
        <f aca="false">B$16</f>
        <v>-2969.80082647496</v>
      </c>
      <c r="G35" s="72" t="s">
        <v>149</v>
      </c>
      <c r="H35" s="105" t="n">
        <f aca="false">B$16</f>
        <v>-2969.80082647496</v>
      </c>
      <c r="J35" s="72" t="s">
        <v>149</v>
      </c>
      <c r="K35" s="105" t="n">
        <f aca="false">B$16</f>
        <v>-2969.80082647496</v>
      </c>
      <c r="L35" s="117"/>
      <c r="M35" s="72" t="s">
        <v>149</v>
      </c>
      <c r="N35" s="105" t="n">
        <f aca="false">B$16</f>
        <v>-2969.80082647496</v>
      </c>
      <c r="O35" s="117"/>
    </row>
    <row r="36" customFormat="false" ht="15" hidden="false" customHeight="false" outlineLevel="0" collapsed="false">
      <c r="D36" s="72"/>
      <c r="E36" s="93"/>
      <c r="G36" s="72"/>
      <c r="H36" s="93"/>
      <c r="J36" s="72"/>
      <c r="K36" s="93"/>
      <c r="M36" s="72"/>
      <c r="N36" s="93"/>
    </row>
    <row r="37" customFormat="false" ht="15" hidden="false" customHeight="false" outlineLevel="0" collapsed="false">
      <c r="D37" s="75" t="s">
        <v>166</v>
      </c>
      <c r="E37" s="107" t="n">
        <f aca="false">SUM(E32:E35)</f>
        <v>-654.800826474958</v>
      </c>
      <c r="G37" s="75" t="s">
        <v>166</v>
      </c>
      <c r="H37" s="107" t="n">
        <f aca="false">SUM(H32:H35)</f>
        <v>-2989.80082647496</v>
      </c>
      <c r="J37" s="75" t="s">
        <v>166</v>
      </c>
      <c r="K37" s="107" t="n">
        <f aca="false">SUM(K32:K35)</f>
        <v>-2693.30082647496</v>
      </c>
      <c r="L37" s="51"/>
      <c r="M37" s="75" t="s">
        <v>166</v>
      </c>
      <c r="N37" s="107" t="n">
        <f aca="false">SUM(N32:N35)</f>
        <v>-1954.80082647496</v>
      </c>
      <c r="O37" s="51"/>
    </row>
    <row r="39" customFormat="false" ht="15" hidden="false" customHeight="false" outlineLevel="0" collapsed="false">
      <c r="B39" s="108"/>
    </row>
    <row r="40" customFormat="false" ht="15" hidden="false" customHeight="false" outlineLevel="0" collapsed="false">
      <c r="A40" s="72"/>
      <c r="B40" s="112"/>
      <c r="E40" s="109"/>
    </row>
    <row r="41" customFormat="false" ht="15" hidden="false" customHeight="false" outlineLevel="0" collapsed="false">
      <c r="A41" s="72"/>
      <c r="B41" s="113"/>
    </row>
    <row r="42" customFormat="false" ht="15" hidden="false" customHeight="false" outlineLevel="0" collapsed="false">
      <c r="A42" s="72"/>
      <c r="B42" s="114"/>
    </row>
    <row r="43" customFormat="false" ht="15" hidden="false" customHeight="false" outlineLevel="0" collapsed="false">
      <c r="A43" s="72"/>
      <c r="B43" s="95"/>
    </row>
    <row r="44" customFormat="false" ht="15" hidden="false" customHeight="false" outlineLevel="0" collapsed="false">
      <c r="A44" s="72"/>
      <c r="B44" s="95"/>
    </row>
    <row r="45" customFormat="false" ht="15" hidden="false" customHeight="false" outlineLevel="0" collapsed="false">
      <c r="A45" s="72"/>
      <c r="B45" s="95"/>
    </row>
    <row r="46" customFormat="false" ht="15" hidden="false" customHeight="false" outlineLevel="0" collapsed="false">
      <c r="A46" s="72"/>
      <c r="B46" s="113"/>
    </row>
    <row r="47" customFormat="false" ht="15" hidden="false" customHeight="false" outlineLevel="0" collapsed="false">
      <c r="A47" s="72"/>
      <c r="B47" s="95"/>
    </row>
    <row r="48" customFormat="false" ht="15" hidden="false" customHeight="false" outlineLevel="0" collapsed="false">
      <c r="A48" s="72"/>
      <c r="B48" s="115"/>
    </row>
    <row r="49" customFormat="false" ht="15" hidden="false" customHeight="false" outlineLevel="0" collapsed="false">
      <c r="A49" s="72"/>
      <c r="B49" s="95"/>
    </row>
    <row r="50" customFormat="false" ht="15" hidden="false" customHeight="false" outlineLevel="0" collapsed="false">
      <c r="A50" s="72"/>
      <c r="B50" s="95"/>
    </row>
    <row r="51" customFormat="false" ht="15" hidden="false" customHeight="false" outlineLevel="0" collapsed="false">
      <c r="A51" s="72"/>
      <c r="B51" s="101"/>
    </row>
    <row r="52" customFormat="false" ht="15" hidden="false" customHeight="false" outlineLevel="0" collapsed="false">
      <c r="A52" s="72"/>
      <c r="B52" s="112"/>
    </row>
    <row r="53" customFormat="false" ht="15" hidden="false" customHeight="false" outlineLevel="0" collapsed="false">
      <c r="A53" s="72"/>
      <c r="B53" s="101"/>
    </row>
    <row r="54" customFormat="false" ht="15" hidden="false" customHeight="false" outlineLevel="0" collapsed="false">
      <c r="A54" s="72"/>
      <c r="B54" s="104"/>
    </row>
    <row r="55" customFormat="false" ht="15" hidden="false" customHeight="false" outlineLevel="0" collapsed="false">
      <c r="A55" s="72"/>
      <c r="B55" s="95"/>
    </row>
    <row r="56" customFormat="false" ht="15" hidden="false" customHeight="false" outlineLevel="0" collapsed="false">
      <c r="B56" s="108"/>
    </row>
  </sheetData>
  <mergeCells count="10">
    <mergeCell ref="A1:B1"/>
    <mergeCell ref="D1:E1"/>
    <mergeCell ref="G1:H1"/>
    <mergeCell ref="J1:K1"/>
    <mergeCell ref="M1:N1"/>
    <mergeCell ref="A20:B20"/>
    <mergeCell ref="D20:E20"/>
    <mergeCell ref="G20:H20"/>
    <mergeCell ref="J20:K20"/>
    <mergeCell ref="M20:N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A"/>
    <pageSetUpPr fitToPage="false"/>
  </sheetPr>
  <dimension ref="A1:E45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M7" activeCellId="0" sqref="M7"/>
    </sheetView>
  </sheetViews>
  <sheetFormatPr defaultColWidth="11.42578125" defaultRowHeight="15" zeroHeight="false" outlineLevelRow="0" outlineLevelCol="0"/>
  <cols>
    <col collapsed="false" customWidth="true" hidden="false" outlineLevel="0" max="1" min="1" style="8" width="38.14"/>
    <col collapsed="false" customWidth="true" hidden="false" outlineLevel="0" max="2" min="2" style="9" width="11.85"/>
    <col collapsed="false" customWidth="false" hidden="false" outlineLevel="0" max="3" min="3" style="10" width="11.43"/>
    <col collapsed="false" customWidth="true" hidden="false" outlineLevel="0" max="4" min="4" style="11" width="17.29"/>
    <col collapsed="false" customWidth="true" hidden="false" outlineLevel="0" max="5" min="5" style="8" width="39.71"/>
    <col collapsed="false" customWidth="false" hidden="false" outlineLevel="0" max="16384" min="6" style="10" width="11.43"/>
  </cols>
  <sheetData>
    <row r="1" customFormat="false" ht="15.75" hidden="false" customHeight="true" outlineLevel="0" collapsed="false">
      <c r="A1" s="12" t="s">
        <v>12</v>
      </c>
      <c r="B1" s="12"/>
      <c r="C1" s="12"/>
      <c r="D1" s="12"/>
      <c r="E1" s="12"/>
    </row>
    <row r="2" customFormat="false" ht="15" hidden="false" customHeight="true" outlineLevel="0" collapsed="false">
      <c r="A2" s="13" t="s">
        <v>13</v>
      </c>
      <c r="B2" s="13"/>
      <c r="C2" s="13"/>
      <c r="D2" s="13"/>
      <c r="E2" s="13"/>
    </row>
    <row r="3" s="19" customFormat="true" ht="15" hidden="false" customHeight="false" outlineLevel="0" collapsed="false">
      <c r="A3" s="14"/>
      <c r="B3" s="15" t="s">
        <v>14</v>
      </c>
      <c r="C3" s="16"/>
      <c r="D3" s="17" t="s">
        <v>15</v>
      </c>
      <c r="E3" s="18" t="s">
        <v>16</v>
      </c>
    </row>
    <row r="4" customFormat="false" ht="15" hidden="false" customHeight="false" outlineLevel="0" collapsed="false">
      <c r="A4" s="8" t="s">
        <v>17</v>
      </c>
      <c r="B4" s="9" t="n">
        <v>59350</v>
      </c>
      <c r="D4" s="11" t="n">
        <v>77000</v>
      </c>
      <c r="E4" s="8" t="s">
        <v>18</v>
      </c>
    </row>
    <row r="5" customFormat="false" ht="15" hidden="false" customHeight="false" outlineLevel="0" collapsed="false">
      <c r="A5" s="8" t="s">
        <v>19</v>
      </c>
      <c r="B5" s="9" t="n">
        <v>300000</v>
      </c>
      <c r="D5" s="11" t="n">
        <v>125000</v>
      </c>
      <c r="E5" s="8" t="s">
        <v>20</v>
      </c>
    </row>
    <row r="6" customFormat="false" ht="15" hidden="false" customHeight="false" outlineLevel="0" collapsed="false">
      <c r="A6" s="8" t="s">
        <v>21</v>
      </c>
      <c r="B6" s="9" t="n">
        <v>0</v>
      </c>
      <c r="D6" s="11" t="n">
        <v>75000</v>
      </c>
      <c r="E6" s="8" t="s">
        <v>22</v>
      </c>
    </row>
    <row r="7" customFormat="false" ht="15" hidden="false" customHeight="false" outlineLevel="0" collapsed="false">
      <c r="A7" s="8" t="s">
        <v>23</v>
      </c>
      <c r="B7" s="9" t="n">
        <v>200000</v>
      </c>
      <c r="D7" s="11" t="n">
        <v>15000</v>
      </c>
      <c r="E7" s="8" t="s">
        <v>24</v>
      </c>
    </row>
    <row r="12" s="22" customFormat="true" ht="15" hidden="false" customHeight="false" outlineLevel="0" collapsed="false">
      <c r="A12" s="20" t="s">
        <v>25</v>
      </c>
      <c r="B12" s="21" t="n">
        <f aca="false">SUM(B4:B10)</f>
        <v>559350</v>
      </c>
      <c r="D12" s="23" t="n">
        <f aca="false">SUM(D4:D10)</f>
        <v>292000</v>
      </c>
      <c r="E12" s="20"/>
    </row>
    <row r="14" s="22" customFormat="true" ht="15" hidden="false" customHeight="false" outlineLevel="0" collapsed="false">
      <c r="A14" s="20"/>
      <c r="B14" s="24" t="s">
        <v>26</v>
      </c>
      <c r="C14" s="25" t="n">
        <f aca="false">B12-D12</f>
        <v>267350</v>
      </c>
      <c r="D14" s="23"/>
      <c r="E14" s="20"/>
    </row>
    <row r="16" customFormat="false" ht="15" hidden="false" customHeight="true" outlineLevel="0" collapsed="false">
      <c r="A16" s="26" t="s">
        <v>27</v>
      </c>
      <c r="B16" s="26"/>
      <c r="C16" s="26"/>
      <c r="D16" s="26"/>
      <c r="E16" s="26"/>
    </row>
    <row r="17" s="8" customFormat="true" ht="15" hidden="false" customHeight="true" outlineLevel="0" collapsed="false">
      <c r="A17" s="27" t="s">
        <v>28</v>
      </c>
      <c r="B17" s="11" t="n">
        <v>10000</v>
      </c>
      <c r="C17" s="27"/>
      <c r="D17" s="27" t="n">
        <v>5000</v>
      </c>
      <c r="E17" s="27"/>
    </row>
    <row r="18" s="8" customFormat="true" ht="15" hidden="false" customHeight="true" outlineLevel="0" collapsed="false">
      <c r="A18" s="27" t="s">
        <v>29</v>
      </c>
      <c r="B18" s="11"/>
      <c r="C18" s="27"/>
      <c r="D18" s="27"/>
      <c r="E18" s="27"/>
    </row>
    <row r="19" s="8" customFormat="true" ht="15" hidden="false" customHeight="true" outlineLevel="0" collapsed="false">
      <c r="A19" s="27" t="s">
        <v>30</v>
      </c>
      <c r="B19" s="11"/>
      <c r="C19" s="27"/>
      <c r="D19" s="27"/>
      <c r="E19" s="27"/>
    </row>
    <row r="20" customFormat="false" ht="15" hidden="false" customHeight="false" outlineLevel="0" collapsed="false">
      <c r="A20" s="8" t="s">
        <v>31</v>
      </c>
    </row>
    <row r="22" customFormat="false" ht="15.75" hidden="false" customHeight="true" outlineLevel="0" collapsed="false"/>
    <row r="23" customFormat="false" ht="15.75" hidden="false" customHeight="true" outlineLevel="0" collapsed="false">
      <c r="A23" s="12" t="s">
        <v>32</v>
      </c>
      <c r="B23" s="12"/>
      <c r="C23" s="12"/>
      <c r="D23" s="12"/>
      <c r="E23" s="12"/>
    </row>
    <row r="24" customFormat="false" ht="15" hidden="false" customHeight="true" outlineLevel="0" collapsed="false">
      <c r="A24" s="13" t="s">
        <v>33</v>
      </c>
      <c r="B24" s="13"/>
      <c r="C24" s="13"/>
      <c r="D24" s="13"/>
      <c r="E24" s="13"/>
    </row>
    <row r="25" s="19" customFormat="true" ht="15" hidden="false" customHeight="false" outlineLevel="0" collapsed="false">
      <c r="A25" s="14"/>
      <c r="B25" s="15" t="s">
        <v>14</v>
      </c>
      <c r="C25" s="16"/>
      <c r="D25" s="17" t="s">
        <v>15</v>
      </c>
      <c r="E25" s="18" t="s">
        <v>16</v>
      </c>
    </row>
    <row r="26" customFormat="false" ht="15" hidden="false" customHeight="false" outlineLevel="0" collapsed="false">
      <c r="A26" s="8" t="s">
        <v>17</v>
      </c>
    </row>
    <row r="27" customFormat="false" ht="15" hidden="false" customHeight="false" outlineLevel="0" collapsed="false">
      <c r="A27" s="8" t="s">
        <v>19</v>
      </c>
    </row>
    <row r="28" customFormat="false" ht="15" hidden="false" customHeight="false" outlineLevel="0" collapsed="false">
      <c r="A28" s="8" t="s">
        <v>34</v>
      </c>
    </row>
    <row r="34" s="22" customFormat="true" ht="15" hidden="false" customHeight="false" outlineLevel="0" collapsed="false">
      <c r="A34" s="20" t="s">
        <v>25</v>
      </c>
      <c r="B34" s="28" t="n">
        <f aca="false">SUM(B26:B32)</f>
        <v>0</v>
      </c>
      <c r="D34" s="28" t="n">
        <f aca="false">SUM(D26:D32)</f>
        <v>0</v>
      </c>
      <c r="E34" s="20"/>
    </row>
    <row r="36" s="22" customFormat="true" ht="15" hidden="false" customHeight="false" outlineLevel="0" collapsed="false">
      <c r="A36" s="20"/>
      <c r="B36" s="24" t="s">
        <v>26</v>
      </c>
      <c r="C36" s="25" t="n">
        <f aca="false">B34-D34</f>
        <v>0</v>
      </c>
      <c r="D36" s="23"/>
      <c r="E36" s="20"/>
    </row>
    <row r="38" customFormat="false" ht="17.15" hidden="false" customHeight="true" outlineLevel="0" collapsed="false">
      <c r="A38" s="26" t="s">
        <v>35</v>
      </c>
      <c r="B38" s="26"/>
      <c r="C38" s="26"/>
      <c r="D38" s="26"/>
      <c r="E38" s="26"/>
    </row>
    <row r="39" customFormat="false" ht="15" hidden="false" customHeight="false" outlineLevel="0" collapsed="false">
      <c r="A39" s="27" t="s">
        <v>36</v>
      </c>
      <c r="B39" s="11"/>
      <c r="C39" s="29"/>
      <c r="D39" s="29"/>
      <c r="E39" s="29"/>
    </row>
    <row r="40" s="8" customFormat="true" ht="15" hidden="false" customHeight="false" outlineLevel="0" collapsed="false">
      <c r="A40" s="27" t="s">
        <v>30</v>
      </c>
      <c r="B40" s="11"/>
      <c r="C40" s="27"/>
      <c r="D40" s="27"/>
      <c r="E40" s="27"/>
    </row>
    <row r="41" customFormat="false" ht="15" hidden="false" customHeight="false" outlineLevel="0" collapsed="false">
      <c r="A41" s="8" t="s">
        <v>37</v>
      </c>
    </row>
    <row r="45" customFormat="false" ht="15" hidden="false" customHeight="false" outlineLevel="0" collapsed="false">
      <c r="B45" s="24"/>
      <c r="C45" s="30"/>
    </row>
  </sheetData>
  <mergeCells count="6">
    <mergeCell ref="A1:E1"/>
    <mergeCell ref="A2:E2"/>
    <mergeCell ref="A16:E16"/>
    <mergeCell ref="A23:E23"/>
    <mergeCell ref="A24:E24"/>
    <mergeCell ref="A38:E3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A"/>
    <pageSetUpPr fitToPage="false"/>
  </sheetPr>
  <dimension ref="A1:B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2" activeCellId="0" sqref="B2"/>
    </sheetView>
  </sheetViews>
  <sheetFormatPr defaultColWidth="11.42578125" defaultRowHeight="15" zeroHeight="false" outlineLevelRow="0" outlineLevelCol="0"/>
  <cols>
    <col collapsed="false" customWidth="true" hidden="false" outlineLevel="0" max="1" min="1" style="8" width="35.71"/>
    <col collapsed="false" customWidth="true" hidden="false" outlineLevel="0" max="2" min="2" style="8" width="75.71"/>
    <col collapsed="false" customWidth="false" hidden="false" outlineLevel="0" max="16384" min="3" style="10" width="11.43"/>
  </cols>
  <sheetData>
    <row r="1" s="19" customFormat="true" ht="17.15" hidden="false" customHeight="false" outlineLevel="0" collapsed="false">
      <c r="A1" s="31" t="s">
        <v>38</v>
      </c>
      <c r="B1" s="31" t="s">
        <v>39</v>
      </c>
    </row>
    <row r="2" customFormat="false" ht="15" hidden="false" customHeight="false" outlineLevel="0" collapsed="false">
      <c r="A2" s="8" t="s">
        <v>40</v>
      </c>
      <c r="B2" s="8" t="s">
        <v>41</v>
      </c>
    </row>
    <row r="3" customFormat="false" ht="15" hidden="false" customHeight="false" outlineLevel="0" collapsed="false">
      <c r="A3" s="8" t="s">
        <v>42</v>
      </c>
    </row>
    <row r="4" customFormat="false" ht="15" hidden="false" customHeight="false" outlineLevel="0" collapsed="false">
      <c r="A4" s="8" t="s">
        <v>43</v>
      </c>
    </row>
    <row r="5" customFormat="false" ht="15" hidden="false" customHeight="false" outlineLevel="0" collapsed="false">
      <c r="A5" s="8" t="s">
        <v>44</v>
      </c>
      <c r="B5" s="8" t="s">
        <v>45</v>
      </c>
    </row>
    <row r="6" customFormat="false" ht="15" hidden="false" customHeight="false" outlineLevel="0" collapsed="false">
      <c r="A6" s="8" t="s">
        <v>46</v>
      </c>
    </row>
    <row r="7" customFormat="false" ht="15" hidden="false" customHeight="false" outlineLevel="0" collapsed="false">
      <c r="A7" s="8" t="s">
        <v>47</v>
      </c>
    </row>
    <row r="8" customFormat="false" ht="15" hidden="false" customHeight="false" outlineLevel="0" collapsed="false">
      <c r="A8" s="8" t="s">
        <v>48</v>
      </c>
    </row>
    <row r="9" customFormat="false" ht="15" hidden="false" customHeight="false" outlineLevel="0" collapsed="false">
      <c r="A9" s="8" t="s">
        <v>49</v>
      </c>
      <c r="B9" s="8" t="s">
        <v>50</v>
      </c>
    </row>
    <row r="10" customFormat="false" ht="15" hidden="false" customHeight="false" outlineLevel="0" collapsed="false">
      <c r="A10" s="8" t="s">
        <v>51</v>
      </c>
      <c r="B10" s="8" t="s">
        <v>52</v>
      </c>
    </row>
    <row r="13" customFormat="false" ht="15" hidden="false" customHeight="false" outlineLevel="0" collapsed="false">
      <c r="A13" s="32" t="s">
        <v>53</v>
      </c>
    </row>
    <row r="14" customFormat="false" ht="15" hidden="false" customHeight="false" outlineLevel="0" collapsed="false">
      <c r="A14" s="8" t="s">
        <v>54</v>
      </c>
    </row>
    <row r="15" customFormat="false" ht="15" hidden="false" customHeight="false" outlineLevel="0" collapsed="false">
      <c r="A15" s="8" t="s">
        <v>55</v>
      </c>
    </row>
    <row r="16" customFormat="false" ht="15" hidden="false" customHeight="false" outlineLevel="0" collapsed="false">
      <c r="A16" s="8" t="s">
        <v>56</v>
      </c>
    </row>
    <row r="17" customFormat="false" ht="15" hidden="false" customHeight="false" outlineLevel="0" collapsed="false">
      <c r="A17" s="8" t="s">
        <v>57</v>
      </c>
    </row>
    <row r="18" customFormat="false" ht="15" hidden="false" customHeight="false" outlineLevel="0" collapsed="false">
      <c r="A18" s="8" t="s">
        <v>58</v>
      </c>
    </row>
    <row r="19" customFormat="false" ht="15" hidden="false" customHeight="false" outlineLevel="0" collapsed="false">
      <c r="A19" s="8" t="s">
        <v>59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A"/>
    <pageSetUpPr fitToPage="false"/>
  </sheetPr>
  <dimension ref="A1:C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B19" activePane="bottomLeft" state="frozen"/>
      <selection pane="topLeft" activeCell="A1" activeCellId="0" sqref="A1"/>
      <selection pane="bottomLeft" activeCell="B19" activeCellId="0" sqref="B19"/>
    </sheetView>
  </sheetViews>
  <sheetFormatPr defaultColWidth="10.859375" defaultRowHeight="15" zeroHeight="false" outlineLevelRow="0" outlineLevelCol="0"/>
  <cols>
    <col collapsed="false" customWidth="true" hidden="false" outlineLevel="0" max="1" min="1" style="33" width="35.71"/>
    <col collapsed="false" customWidth="true" hidden="false" outlineLevel="0" max="2" min="2" style="34" width="15.71"/>
    <col collapsed="false" customWidth="true" hidden="false" outlineLevel="0" max="3" min="3" style="33" width="100.71"/>
    <col collapsed="false" customWidth="true" hidden="false" outlineLevel="0" max="4" min="4" style="0" width="89.29"/>
  </cols>
  <sheetData>
    <row r="1" s="37" customFormat="true" ht="15" hidden="false" customHeight="false" outlineLevel="0" collapsed="false">
      <c r="A1" s="35" t="s">
        <v>60</v>
      </c>
      <c r="B1" s="36" t="s">
        <v>14</v>
      </c>
      <c r="C1" s="35" t="s">
        <v>61</v>
      </c>
    </row>
    <row r="2" customFormat="false" ht="15" hidden="false" customHeight="false" outlineLevel="0" collapsed="false">
      <c r="A2" s="38" t="s">
        <v>62</v>
      </c>
      <c r="B2" s="34" t="n">
        <v>11667</v>
      </c>
      <c r="C2" s="33" t="s">
        <v>63</v>
      </c>
    </row>
    <row r="3" customFormat="false" ht="15" hidden="false" customHeight="false" outlineLevel="0" collapsed="false">
      <c r="A3" s="38" t="s">
        <v>64</v>
      </c>
      <c r="B3" s="34" t="n">
        <v>1</v>
      </c>
      <c r="C3" s="33" t="s">
        <v>65</v>
      </c>
    </row>
    <row r="4" s="37" customFormat="true" ht="15" hidden="false" customHeight="false" outlineLevel="0" collapsed="false">
      <c r="A4" s="39" t="s">
        <v>66</v>
      </c>
      <c r="B4" s="40" t="n">
        <f aca="false">B2*B3</f>
        <v>11667</v>
      </c>
      <c r="C4" s="41"/>
    </row>
    <row r="5" customFormat="false" ht="15" hidden="false" customHeight="false" outlineLevel="0" collapsed="false">
      <c r="A5" s="38"/>
    </row>
    <row r="6" customFormat="false" ht="15" hidden="false" customHeight="false" outlineLevel="0" collapsed="false">
      <c r="A6" s="38" t="s">
        <v>67</v>
      </c>
      <c r="B6" s="34" t="n">
        <v>0</v>
      </c>
      <c r="C6" s="33" t="s">
        <v>68</v>
      </c>
    </row>
    <row r="7" customFormat="false" ht="15" hidden="false" customHeight="false" outlineLevel="0" collapsed="false">
      <c r="A7" s="38" t="s">
        <v>69</v>
      </c>
      <c r="C7" s="33" t="s">
        <v>68</v>
      </c>
    </row>
    <row r="8" s="37" customFormat="true" ht="15" hidden="false" customHeight="false" outlineLevel="0" collapsed="false">
      <c r="A8" s="39" t="s">
        <v>70</v>
      </c>
      <c r="B8" s="40" t="n">
        <v>0</v>
      </c>
      <c r="C8" s="41"/>
    </row>
    <row r="9" customFormat="false" ht="15" hidden="false" customHeight="false" outlineLevel="0" collapsed="false">
      <c r="A9" s="38"/>
    </row>
    <row r="10" customFormat="false" ht="15" hidden="false" customHeight="false" outlineLevel="0" collapsed="false">
      <c r="A10" s="38" t="s">
        <v>71</v>
      </c>
      <c r="B10" s="34" t="n">
        <v>0</v>
      </c>
      <c r="C10" s="33" t="s">
        <v>72</v>
      </c>
    </row>
    <row r="11" customFormat="false" ht="15" hidden="false" customHeight="false" outlineLevel="0" collapsed="false">
      <c r="A11" s="38" t="s">
        <v>73</v>
      </c>
      <c r="C11" s="33" t="s">
        <v>72</v>
      </c>
    </row>
    <row r="12" s="37" customFormat="true" ht="15" hidden="false" customHeight="false" outlineLevel="0" collapsed="false">
      <c r="A12" s="39" t="s">
        <v>74</v>
      </c>
      <c r="B12" s="40" t="n">
        <f aca="false">B10*B11</f>
        <v>0</v>
      </c>
      <c r="C12" s="41"/>
    </row>
    <row r="13" customFormat="false" ht="15" hidden="false" customHeight="false" outlineLevel="0" collapsed="false">
      <c r="A13" s="38"/>
    </row>
    <row r="14" customFormat="false" ht="15" hidden="false" customHeight="false" outlineLevel="0" collapsed="false">
      <c r="A14" s="38" t="s">
        <v>75</v>
      </c>
      <c r="B14" s="34" t="n">
        <v>0</v>
      </c>
      <c r="C14" s="33" t="s">
        <v>72</v>
      </c>
    </row>
    <row r="15" customFormat="false" ht="15" hidden="false" customHeight="false" outlineLevel="0" collapsed="false">
      <c r="A15" s="38" t="s">
        <v>76</v>
      </c>
      <c r="C15" s="33" t="s">
        <v>72</v>
      </c>
    </row>
    <row r="16" customFormat="false" ht="15" hidden="false" customHeight="false" outlineLevel="0" collapsed="false">
      <c r="A16" s="38" t="s">
        <v>77</v>
      </c>
      <c r="B16" s="34" t="n">
        <f aca="false">B14*B15</f>
        <v>0</v>
      </c>
    </row>
    <row r="17" customFormat="false" ht="15" hidden="false" customHeight="false" outlineLevel="0" collapsed="false">
      <c r="A17" s="38"/>
    </row>
    <row r="18" s="45" customFormat="true" ht="18.75" hidden="false" customHeight="true" outlineLevel="0" collapsed="false">
      <c r="A18" s="42" t="s">
        <v>78</v>
      </c>
      <c r="B18" s="43" t="n">
        <v>11667</v>
      </c>
      <c r="C18" s="44"/>
    </row>
    <row r="19" customFormat="false" ht="15" hidden="false" customHeight="false" outlineLevel="0" collapsed="false">
      <c r="A19" s="38"/>
    </row>
    <row r="20" customFormat="false" ht="15" hidden="false" customHeight="false" outlineLevel="0" collapsed="false">
      <c r="A20" s="38"/>
    </row>
    <row r="21" customFormat="false" ht="15" hidden="false" customHeight="false" outlineLevel="0" collapsed="false">
      <c r="A21" s="38"/>
    </row>
    <row r="22" customFormat="false" ht="15" hidden="false" customHeight="false" outlineLevel="0" collapsed="false">
      <c r="A22" s="3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A"/>
    <pageSetUpPr fitToPage="false"/>
  </sheetPr>
  <dimension ref="A1:C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12" activePane="bottomLeft" state="frozen"/>
      <selection pane="topLeft" activeCell="A1" activeCellId="0" sqref="A1"/>
      <selection pane="bottomLeft" activeCell="B29" activeCellId="0" sqref="B29"/>
    </sheetView>
  </sheetViews>
  <sheetFormatPr defaultColWidth="11.42578125" defaultRowHeight="15" zeroHeight="false" outlineLevelRow="0" outlineLevelCol="0"/>
  <cols>
    <col collapsed="false" customWidth="true" hidden="false" outlineLevel="0" max="1" min="1" style="33" width="35.71"/>
    <col collapsed="false" customWidth="true" hidden="false" outlineLevel="0" max="2" min="2" style="46" width="15.71"/>
    <col collapsed="false" customWidth="true" hidden="false" outlineLevel="0" max="3" min="3" style="33" width="100.71"/>
    <col collapsed="false" customWidth="true" hidden="false" outlineLevel="0" max="4" min="4" style="0" width="89.29"/>
  </cols>
  <sheetData>
    <row r="1" s="37" customFormat="true" ht="15" hidden="false" customHeight="false" outlineLevel="0" collapsed="false">
      <c r="A1" s="35" t="s">
        <v>79</v>
      </c>
      <c r="B1" s="47" t="s">
        <v>80</v>
      </c>
      <c r="C1" s="35" t="s">
        <v>61</v>
      </c>
    </row>
    <row r="2" customFormat="false" ht="15" hidden="false" customHeight="false" outlineLevel="0" collapsed="false">
      <c r="A2" s="38" t="s">
        <v>81</v>
      </c>
      <c r="B2" s="46" t="n">
        <v>0</v>
      </c>
      <c r="C2" s="33" t="s">
        <v>82</v>
      </c>
    </row>
    <row r="3" customFormat="false" ht="15" hidden="false" customHeight="false" outlineLevel="0" collapsed="false">
      <c r="A3" s="38" t="s">
        <v>83</v>
      </c>
      <c r="B3" s="46" t="n">
        <v>1085</v>
      </c>
      <c r="C3" s="33" t="s">
        <v>84</v>
      </c>
    </row>
    <row r="4" customFormat="false" ht="15" hidden="false" customHeight="false" outlineLevel="0" collapsed="false">
      <c r="A4" s="38" t="s">
        <v>85</v>
      </c>
      <c r="B4" s="46" t="n">
        <v>946</v>
      </c>
      <c r="C4" s="33" t="s">
        <v>84</v>
      </c>
    </row>
    <row r="5" customFormat="false" ht="15" hidden="false" customHeight="false" outlineLevel="0" collapsed="false">
      <c r="A5" s="38" t="s">
        <v>86</v>
      </c>
      <c r="B5" s="46" t="n">
        <v>457</v>
      </c>
    </row>
    <row r="6" customFormat="false" ht="15" hidden="false" customHeight="false" outlineLevel="0" collapsed="false">
      <c r="A6" s="38" t="s">
        <v>87</v>
      </c>
      <c r="B6" s="46" t="n">
        <v>257</v>
      </c>
      <c r="C6" s="33" t="s">
        <v>88</v>
      </c>
    </row>
    <row r="7" customFormat="false" ht="15" hidden="false" customHeight="false" outlineLevel="0" collapsed="false">
      <c r="A7" s="38" t="s">
        <v>89</v>
      </c>
      <c r="C7" s="33" t="s">
        <v>72</v>
      </c>
    </row>
    <row r="8" customFormat="false" ht="15" hidden="false" customHeight="false" outlineLevel="0" collapsed="false">
      <c r="A8" s="38" t="s">
        <v>90</v>
      </c>
      <c r="B8" s="46" t="n">
        <v>1834</v>
      </c>
    </row>
    <row r="9" customFormat="false" ht="15" hidden="false" customHeight="false" outlineLevel="0" collapsed="false">
      <c r="A9" s="38" t="s">
        <v>91</v>
      </c>
      <c r="C9" s="33" t="s">
        <v>92</v>
      </c>
    </row>
    <row r="10" customFormat="false" ht="15" hidden="false" customHeight="false" outlineLevel="0" collapsed="false">
      <c r="A10" s="38" t="s">
        <v>93</v>
      </c>
      <c r="C10" s="33" t="s">
        <v>92</v>
      </c>
    </row>
    <row r="11" customFormat="false" ht="15" hidden="false" customHeight="false" outlineLevel="0" collapsed="false">
      <c r="A11" s="38" t="s">
        <v>94</v>
      </c>
      <c r="C11" s="33" t="s">
        <v>92</v>
      </c>
    </row>
    <row r="12" customFormat="false" ht="15" hidden="false" customHeight="false" outlineLevel="0" collapsed="false">
      <c r="A12" s="38" t="s">
        <v>95</v>
      </c>
      <c r="C12" s="33" t="s">
        <v>72</v>
      </c>
    </row>
    <row r="13" customFormat="false" ht="15" hidden="false" customHeight="false" outlineLevel="0" collapsed="false">
      <c r="A13" s="38" t="s">
        <v>96</v>
      </c>
      <c r="B13" s="46" t="n">
        <v>75</v>
      </c>
      <c r="C13" s="33" t="s">
        <v>88</v>
      </c>
    </row>
    <row r="14" customFormat="false" ht="15" hidden="false" customHeight="false" outlineLevel="0" collapsed="false">
      <c r="A14" s="38" t="s">
        <v>97</v>
      </c>
      <c r="B14" s="46" t="n">
        <v>200</v>
      </c>
      <c r="C14" s="33" t="s">
        <v>88</v>
      </c>
    </row>
    <row r="15" customFormat="false" ht="15" hidden="false" customHeight="false" outlineLevel="0" collapsed="false">
      <c r="A15" s="38" t="s">
        <v>98</v>
      </c>
      <c r="C15" s="33" t="s">
        <v>72</v>
      </c>
    </row>
    <row r="16" customFormat="false" ht="15" hidden="false" customHeight="false" outlineLevel="0" collapsed="false">
      <c r="A16" s="38" t="s">
        <v>99</v>
      </c>
      <c r="C16" s="33" t="s">
        <v>72</v>
      </c>
    </row>
    <row r="17" customFormat="false" ht="15" hidden="false" customHeight="false" outlineLevel="0" collapsed="false">
      <c r="A17" s="38" t="s">
        <v>100</v>
      </c>
      <c r="B17" s="46" t="n">
        <v>34</v>
      </c>
      <c r="C17" s="33" t="s">
        <v>101</v>
      </c>
    </row>
    <row r="18" customFormat="false" ht="15" hidden="false" customHeight="false" outlineLevel="0" collapsed="false">
      <c r="A18" s="38" t="s">
        <v>102</v>
      </c>
      <c r="B18" s="46" t="n">
        <v>2000</v>
      </c>
      <c r="C18" s="33" t="s">
        <v>103</v>
      </c>
    </row>
    <row r="19" customFormat="false" ht="15" hidden="false" customHeight="false" outlineLevel="0" collapsed="false">
      <c r="A19" s="38" t="s">
        <v>104</v>
      </c>
      <c r="C19" s="33" t="s">
        <v>72</v>
      </c>
    </row>
    <row r="20" customFormat="false" ht="15" hidden="false" customHeight="false" outlineLevel="0" collapsed="false">
      <c r="A20" s="38" t="s">
        <v>105</v>
      </c>
      <c r="C20" s="33" t="s">
        <v>72</v>
      </c>
    </row>
    <row r="21" customFormat="false" ht="15" hidden="false" customHeight="false" outlineLevel="0" collapsed="false">
      <c r="A21" s="38" t="s">
        <v>106</v>
      </c>
      <c r="C21" s="33" t="s">
        <v>72</v>
      </c>
    </row>
    <row r="22" customFormat="false" ht="15" hidden="false" customHeight="false" outlineLevel="0" collapsed="false">
      <c r="A22" s="38" t="s">
        <v>107</v>
      </c>
      <c r="B22" s="46" t="n">
        <v>250</v>
      </c>
      <c r="C22" s="33" t="s">
        <v>108</v>
      </c>
    </row>
    <row r="23" customFormat="false" ht="15" hidden="false" customHeight="false" outlineLevel="0" collapsed="false">
      <c r="A23" s="38" t="s">
        <v>109</v>
      </c>
      <c r="C23" s="33" t="s">
        <v>72</v>
      </c>
    </row>
    <row r="24" customFormat="false" ht="15" hidden="false" customHeight="false" outlineLevel="0" collapsed="false">
      <c r="A24" s="38" t="s">
        <v>110</v>
      </c>
      <c r="B24" s="46" t="n">
        <v>16</v>
      </c>
      <c r="C24" s="33" t="s">
        <v>111</v>
      </c>
    </row>
    <row r="25" customFormat="false" ht="15" hidden="false" customHeight="false" outlineLevel="0" collapsed="false">
      <c r="A25" s="38" t="s">
        <v>112</v>
      </c>
      <c r="C25" s="33" t="s">
        <v>113</v>
      </c>
    </row>
    <row r="26" customFormat="false" ht="15" hidden="false" customHeight="false" outlineLevel="0" collapsed="false">
      <c r="A26" s="38" t="s">
        <v>75</v>
      </c>
      <c r="C26" s="33" t="s">
        <v>72</v>
      </c>
    </row>
    <row r="27" customFormat="false" ht="15" hidden="false" customHeight="false" outlineLevel="0" collapsed="false">
      <c r="A27" s="38"/>
    </row>
    <row r="29" s="37" customFormat="true" ht="15" hidden="false" customHeight="false" outlineLevel="0" collapsed="false">
      <c r="A29" s="48" t="s">
        <v>114</v>
      </c>
      <c r="B29" s="49" t="n">
        <f aca="false">SUM(B2:B28)</f>
        <v>7154</v>
      </c>
      <c r="C29" s="4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A"/>
    <pageSetUpPr fitToPage="false"/>
  </sheetPr>
  <dimension ref="A1:R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2" activeCellId="0" sqref="B2"/>
    </sheetView>
  </sheetViews>
  <sheetFormatPr defaultColWidth="11.42578125" defaultRowHeight="15" zeroHeight="false" outlineLevelRow="0" outlineLevelCol="0"/>
  <cols>
    <col collapsed="false" customWidth="true" hidden="false" outlineLevel="0" max="1" min="1" style="50" width="24"/>
    <col collapsed="false" customWidth="true" hidden="false" outlineLevel="0" max="2" min="2" style="51" width="16"/>
    <col collapsed="false" customWidth="true" hidden="false" outlineLevel="0" max="3" min="3" style="51" width="1.71"/>
    <col collapsed="false" customWidth="true" hidden="false" outlineLevel="0" max="4" min="4" style="52" width="10.85"/>
    <col collapsed="false" customWidth="true" hidden="false" outlineLevel="0" max="16" min="16" style="0" width="29.42"/>
    <col collapsed="false" customWidth="true" hidden="false" outlineLevel="0" max="20" min="20" style="0" width="16.43"/>
  </cols>
  <sheetData>
    <row r="1" s="53" customFormat="true" ht="15" hidden="false" customHeight="false" outlineLevel="0" collapsed="false">
      <c r="B1" s="54"/>
      <c r="C1" s="55"/>
      <c r="D1" s="56" t="s">
        <v>115</v>
      </c>
      <c r="E1" s="57" t="s">
        <v>116</v>
      </c>
      <c r="F1" s="57" t="s">
        <v>117</v>
      </c>
      <c r="G1" s="57" t="s">
        <v>118</v>
      </c>
      <c r="H1" s="57" t="s">
        <v>119</v>
      </c>
      <c r="I1" s="57" t="s">
        <v>120</v>
      </c>
      <c r="J1" s="57" t="s">
        <v>121</v>
      </c>
      <c r="K1" s="57" t="s">
        <v>122</v>
      </c>
      <c r="L1" s="57" t="s">
        <v>123</v>
      </c>
      <c r="M1" s="57" t="s">
        <v>124</v>
      </c>
      <c r="N1" s="57" t="s">
        <v>125</v>
      </c>
      <c r="O1" s="57" t="s">
        <v>126</v>
      </c>
      <c r="Q1" s="57" t="s">
        <v>127</v>
      </c>
    </row>
    <row r="2" customFormat="false" ht="15" hidden="false" customHeight="false" outlineLevel="0" collapsed="false">
      <c r="A2" s="58" t="s">
        <v>128</v>
      </c>
      <c r="B2" s="59" t="n">
        <f aca="false">'Monthly Income'!B18</f>
        <v>11667</v>
      </c>
      <c r="E2" s="51"/>
      <c r="F2" s="51"/>
      <c r="G2" s="51"/>
      <c r="H2" s="51"/>
      <c r="I2" s="51" t="n">
        <f aca="false">RENT</f>
        <v>11667</v>
      </c>
      <c r="J2" s="51" t="n">
        <f aca="false">RENT</f>
        <v>11667</v>
      </c>
      <c r="K2" s="51" t="n">
        <f aca="false">RENT</f>
        <v>11667</v>
      </c>
      <c r="L2" s="51" t="n">
        <f aca="false">RENT</f>
        <v>11667</v>
      </c>
      <c r="M2" s="51" t="n">
        <f aca="false">RENT</f>
        <v>11667</v>
      </c>
      <c r="N2" s="51" t="n">
        <f aca="false">RENT</f>
        <v>11667</v>
      </c>
      <c r="O2" s="51" t="n">
        <f aca="false">RENT</f>
        <v>11667</v>
      </c>
      <c r="P2" s="51"/>
      <c r="Q2" s="51" t="n">
        <f aca="false">SUM(B2:O2)</f>
        <v>93336</v>
      </c>
    </row>
    <row r="3" customFormat="false" ht="15" hidden="false" customHeight="false" outlineLevel="0" collapsed="false">
      <c r="A3" s="58" t="s">
        <v>129</v>
      </c>
      <c r="B3" s="59" t="n">
        <f aca="false">B23*B25</f>
        <v>0</v>
      </c>
      <c r="E3" s="51"/>
      <c r="F3" s="51"/>
      <c r="G3" s="51"/>
      <c r="H3" s="51"/>
      <c r="I3" s="51" t="n">
        <f aca="false">HF</f>
        <v>0</v>
      </c>
      <c r="J3" s="51" t="n">
        <f aca="false">HF</f>
        <v>0</v>
      </c>
      <c r="K3" s="51" t="n">
        <f aca="false">HF</f>
        <v>0</v>
      </c>
      <c r="L3" s="51" t="n">
        <f aca="false">HF</f>
        <v>0</v>
      </c>
      <c r="M3" s="51" t="n">
        <f aca="false">HF</f>
        <v>0</v>
      </c>
      <c r="N3" s="51" t="n">
        <f aca="false">HF</f>
        <v>0</v>
      </c>
      <c r="O3" s="51" t="n">
        <f aca="false">HF</f>
        <v>0</v>
      </c>
      <c r="P3" s="51"/>
      <c r="Q3" s="51" t="n">
        <f aca="false">SUM(B3:O3)</f>
        <v>0</v>
      </c>
    </row>
    <row r="4" customFormat="false" ht="15" hidden="false" customHeight="false" outlineLevel="0" collapsed="false">
      <c r="A4" s="58" t="s">
        <v>130</v>
      </c>
      <c r="B4" s="59" t="n">
        <v>0</v>
      </c>
      <c r="E4" s="51"/>
      <c r="F4" s="51"/>
      <c r="G4" s="51"/>
      <c r="H4" s="51"/>
      <c r="I4" s="51" t="n">
        <f aca="false">PF</f>
        <v>0</v>
      </c>
      <c r="J4" s="51" t="n">
        <f aca="false">PF</f>
        <v>0</v>
      </c>
      <c r="K4" s="51" t="n">
        <f aca="false">PF</f>
        <v>0</v>
      </c>
      <c r="L4" s="51" t="n">
        <f aca="false">PF</f>
        <v>0</v>
      </c>
      <c r="M4" s="51" t="n">
        <f aca="false">PF</f>
        <v>0</v>
      </c>
      <c r="N4" s="51" t="n">
        <f aca="false">PF</f>
        <v>0</v>
      </c>
      <c r="O4" s="51" t="n">
        <f aca="false">PF</f>
        <v>0</v>
      </c>
      <c r="P4" s="51"/>
      <c r="Q4" s="51" t="n">
        <f aca="false">SUM(B4:O4)</f>
        <v>0</v>
      </c>
    </row>
    <row r="5" customFormat="false" ht="15" hidden="false" customHeight="false" outlineLevel="0" collapsed="false">
      <c r="A5" s="58"/>
      <c r="B5" s="59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</row>
    <row r="6" customFormat="false" ht="15" hidden="false" customHeight="false" outlineLevel="0" collapsed="false">
      <c r="A6" s="60" t="s">
        <v>131</v>
      </c>
      <c r="B6" s="59" t="n">
        <f aca="false">SUM(B2:B4)</f>
        <v>11667</v>
      </c>
      <c r="E6" s="51"/>
      <c r="F6" s="51"/>
      <c r="G6" s="51"/>
      <c r="H6" s="51"/>
      <c r="I6" s="51" t="n">
        <f aca="false">MR</f>
        <v>11667</v>
      </c>
      <c r="J6" s="51" t="n">
        <f aca="false">MR</f>
        <v>11667</v>
      </c>
      <c r="K6" s="51" t="n">
        <f aca="false">MR</f>
        <v>11667</v>
      </c>
      <c r="L6" s="51" t="n">
        <f aca="false">MR</f>
        <v>11667</v>
      </c>
      <c r="M6" s="51" t="n">
        <f aca="false">MR</f>
        <v>11667</v>
      </c>
      <c r="N6" s="51" t="n">
        <f aca="false">MR</f>
        <v>11667</v>
      </c>
      <c r="O6" s="51" t="n">
        <f aca="false">MR</f>
        <v>11667</v>
      </c>
      <c r="P6" s="51"/>
      <c r="Q6" s="51" t="n">
        <f aca="false">SUM(B6:O6)</f>
        <v>93336</v>
      </c>
    </row>
    <row r="7" customFormat="false" ht="15" hidden="false" customHeight="false" outlineLevel="0" collapsed="false">
      <c r="A7" s="58"/>
      <c r="B7" s="59"/>
      <c r="Q7" s="51" t="n">
        <f aca="false">SUM(B7:O7)</f>
        <v>0</v>
      </c>
    </row>
    <row r="8" customFormat="false" ht="15" hidden="false" customHeight="false" outlineLevel="0" collapsed="false">
      <c r="A8" s="58" t="s">
        <v>132</v>
      </c>
      <c r="B8" s="59" t="n">
        <f aca="false">'Monthly Expenses'!B29*-1</f>
        <v>-7154</v>
      </c>
      <c r="E8" s="51"/>
      <c r="F8" s="51"/>
      <c r="G8" s="51"/>
      <c r="H8" s="51"/>
      <c r="I8" s="51" t="n">
        <f aca="false">Expense</f>
        <v>-7154</v>
      </c>
      <c r="J8" s="51" t="n">
        <f aca="false">Expense</f>
        <v>-7154</v>
      </c>
      <c r="K8" s="51" t="n">
        <f aca="false">Expense</f>
        <v>-7154</v>
      </c>
      <c r="L8" s="51" t="n">
        <f aca="false">Expense</f>
        <v>-7154</v>
      </c>
      <c r="M8" s="51" t="n">
        <f aca="false">Expense</f>
        <v>-7154</v>
      </c>
      <c r="N8" s="51" t="n">
        <f aca="false">Expense</f>
        <v>-7154</v>
      </c>
      <c r="O8" s="51" t="n">
        <f aca="false">Expense</f>
        <v>-7154</v>
      </c>
      <c r="P8" s="51"/>
      <c r="Q8" s="51" t="n">
        <f aca="false">SUM(B8:O8)</f>
        <v>-57232</v>
      </c>
    </row>
    <row r="9" customFormat="false" ht="15" hidden="false" customHeight="false" outlineLevel="0" collapsed="false">
      <c r="A9" s="58" t="s">
        <v>133</v>
      </c>
      <c r="B9" s="51" t="n">
        <f aca="false">-(0.05*B6)</f>
        <v>-583.35</v>
      </c>
      <c r="E9" s="51"/>
      <c r="F9" s="51"/>
      <c r="G9" s="51"/>
      <c r="H9" s="51"/>
      <c r="I9" s="51" t="n">
        <f aca="false">REserve</f>
        <v>-583.35</v>
      </c>
      <c r="J9" s="51" t="n">
        <f aca="false">REserve</f>
        <v>-583.35</v>
      </c>
      <c r="K9" s="51" t="n">
        <f aca="false">REserve</f>
        <v>-583.35</v>
      </c>
      <c r="L9" s="51" t="n">
        <f aca="false">REserve</f>
        <v>-583.35</v>
      </c>
      <c r="M9" s="51" t="n">
        <f aca="false">REserve</f>
        <v>-583.35</v>
      </c>
      <c r="N9" s="51" t="n">
        <f aca="false">REserve</f>
        <v>-583.35</v>
      </c>
      <c r="O9" s="51" t="n">
        <f aca="false">REserve</f>
        <v>-583.35</v>
      </c>
      <c r="P9" s="51"/>
      <c r="Q9" s="51" t="n">
        <f aca="false">SUM(B9:O9)</f>
        <v>-4666.8</v>
      </c>
    </row>
    <row r="10" customFormat="false" ht="15" hidden="false" customHeight="false" outlineLevel="0" collapsed="false">
      <c r="A10" s="58" t="s">
        <v>134</v>
      </c>
      <c r="B10" s="51" t="n">
        <f aca="false">B30</f>
        <v>-2192.78460713271</v>
      </c>
      <c r="E10" s="51"/>
      <c r="F10" s="51"/>
      <c r="G10" s="51"/>
      <c r="H10" s="51"/>
      <c r="I10" s="51" t="n">
        <f aca="false">Debt</f>
        <v>-2192.78460713271</v>
      </c>
      <c r="J10" s="51" t="n">
        <f aca="false">Debt</f>
        <v>-2192.78460713271</v>
      </c>
      <c r="K10" s="51" t="n">
        <f aca="false">Debt</f>
        <v>-2192.78460713271</v>
      </c>
      <c r="L10" s="51" t="n">
        <f aca="false">Debt</f>
        <v>-2192.78460713271</v>
      </c>
      <c r="M10" s="51" t="n">
        <f aca="false">Debt</f>
        <v>-2192.78460713271</v>
      </c>
      <c r="N10" s="51" t="n">
        <f aca="false">Debt</f>
        <v>-2192.78460713271</v>
      </c>
      <c r="O10" s="51" t="n">
        <f aca="false">Debt</f>
        <v>-2192.78460713271</v>
      </c>
      <c r="P10" s="51"/>
      <c r="Q10" s="51" t="n">
        <f aca="false">SUM(B10:O10)</f>
        <v>-17542.2768570617</v>
      </c>
    </row>
    <row r="11" customFormat="false" ht="15" hidden="false" customHeight="false" outlineLevel="0" collapsed="false">
      <c r="A11" s="58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customFormat="false" ht="15" hidden="false" customHeight="false" outlineLevel="0" collapsed="false">
      <c r="A12" s="60" t="s">
        <v>135</v>
      </c>
      <c r="B12" s="51" t="n">
        <f aca="false">SUM(B8:B10)</f>
        <v>-9930.13460713271</v>
      </c>
      <c r="E12" s="51"/>
      <c r="F12" s="51"/>
      <c r="G12" s="51"/>
      <c r="H12" s="51"/>
      <c r="I12" s="51" t="n">
        <f aca="false">Expenses</f>
        <v>-9930.13460713271</v>
      </c>
      <c r="J12" s="51" t="n">
        <f aca="false">Expenses</f>
        <v>-9930.13460713271</v>
      </c>
      <c r="K12" s="51" t="n">
        <f aca="false">Expenses</f>
        <v>-9930.13460713271</v>
      </c>
      <c r="L12" s="51" t="n">
        <f aca="false">Expenses</f>
        <v>-9930.13460713271</v>
      </c>
      <c r="M12" s="51" t="n">
        <f aca="false">Expenses</f>
        <v>-9930.13460713271</v>
      </c>
      <c r="N12" s="51" t="n">
        <f aca="false">Expenses</f>
        <v>-9930.13460713271</v>
      </c>
      <c r="O12" s="51" t="n">
        <f aca="false">Expenses</f>
        <v>-9930.13460713271</v>
      </c>
      <c r="P12" s="51"/>
      <c r="Q12" s="51" t="n">
        <f aca="false">SUM(B12:O12)</f>
        <v>-79441.0768570617</v>
      </c>
    </row>
    <row r="13" customFormat="false" ht="15" hidden="false" customHeight="false" outlineLevel="0" collapsed="false">
      <c r="A13" s="61"/>
      <c r="Q13" s="51"/>
    </row>
    <row r="14" customFormat="false" ht="15" hidden="false" customHeight="false" outlineLevel="0" collapsed="false">
      <c r="A14" s="62" t="s">
        <v>136</v>
      </c>
      <c r="B14" s="51" t="n">
        <f aca="false">B6+B12</f>
        <v>1736.86539286729</v>
      </c>
      <c r="E14" s="51"/>
      <c r="F14" s="51"/>
      <c r="G14" s="51"/>
      <c r="H14" s="51"/>
      <c r="I14" s="51" t="n">
        <f aca="false" t="array" ref="I14:I14">NOI</f>
        <v>1736.86539286729</v>
      </c>
      <c r="J14" s="51" t="n">
        <f aca="false" t="array" ref="J14:J14">NOI</f>
        <v>1736.86539286729</v>
      </c>
      <c r="K14" s="51" t="n">
        <f aca="false" t="array" ref="K14:K14">NOI</f>
        <v>1736.86539286729</v>
      </c>
      <c r="L14" s="51" t="n">
        <f aca="false" t="array" ref="L14:L14">NOI</f>
        <v>1736.86539286729</v>
      </c>
      <c r="M14" s="51" t="n">
        <f aca="false" t="array" ref="M14:M14">NOI</f>
        <v>1736.86539286729</v>
      </c>
      <c r="N14" s="51" t="n">
        <f aca="false" t="array" ref="N14:N14">NOI</f>
        <v>1736.86539286729</v>
      </c>
      <c r="O14" s="51" t="n">
        <f aca="false" t="array" ref="O14:O14">NOI</f>
        <v>1736.86539286729</v>
      </c>
      <c r="P14" s="51"/>
      <c r="Q14" s="51" t="n">
        <f aca="false">SUM(B14:O14)</f>
        <v>13894.9231429384</v>
      </c>
      <c r="R14" s="63" t="s">
        <v>137</v>
      </c>
    </row>
    <row r="15" customFormat="false" ht="15" hidden="false" customHeight="false" outlineLevel="0" collapsed="false">
      <c r="Q15" s="51"/>
    </row>
    <row r="16" customFormat="false" ht="15" hidden="false" customHeight="false" outlineLevel="0" collapsed="false">
      <c r="Q16" s="51"/>
    </row>
    <row r="17" customFormat="false" ht="15.75" hidden="false" customHeight="true" outlineLevel="0" collapsed="false"/>
    <row r="18" customFormat="false" ht="15" hidden="false" customHeight="false" outlineLevel="0" collapsed="false">
      <c r="P18" s="64" t="s">
        <v>138</v>
      </c>
      <c r="Q18" s="65" t="n">
        <f aca="false">Q6/-Q12</f>
        <v>1.1749085447059</v>
      </c>
    </row>
    <row r="19" customFormat="false" ht="15" hidden="false" customHeight="false" outlineLevel="0" collapsed="false">
      <c r="P19" s="66" t="s">
        <v>139</v>
      </c>
      <c r="Q19" s="67" t="n">
        <f aca="false">Q6+Q8+Q9</f>
        <v>31437.2</v>
      </c>
      <c r="R19" s="63" t="s">
        <v>140</v>
      </c>
    </row>
    <row r="20" customFormat="false" ht="15.75" hidden="false" customHeight="true" outlineLevel="0" collapsed="false">
      <c r="P20" s="68" t="s">
        <v>141</v>
      </c>
      <c r="Q20" s="69" t="n">
        <f aca="false">(Q19/Q10)*-1</f>
        <v>1.79208208011749</v>
      </c>
      <c r="R20" s="63" t="s">
        <v>142</v>
      </c>
    </row>
    <row r="21" customFormat="false" ht="15" hidden="false" customHeight="false" outlineLevel="0" collapsed="false">
      <c r="A21" s="70" t="s">
        <v>62</v>
      </c>
      <c r="B21" s="71" t="n">
        <v>11667</v>
      </c>
    </row>
    <row r="22" customFormat="false" ht="15" hidden="false" customHeight="false" outlineLevel="0" collapsed="false">
      <c r="A22" s="72" t="s">
        <v>143</v>
      </c>
      <c r="B22" s="50" t="n">
        <v>1</v>
      </c>
    </row>
    <row r="23" customFormat="false" ht="15" hidden="false" customHeight="false" outlineLevel="0" collapsed="false">
      <c r="A23" s="72" t="s">
        <v>144</v>
      </c>
      <c r="B23" s="50" t="n">
        <v>1</v>
      </c>
    </row>
    <row r="24" customFormat="false" ht="15" hidden="false" customHeight="false" outlineLevel="0" collapsed="false">
      <c r="A24" s="72"/>
      <c r="B24" s="50"/>
    </row>
    <row r="25" customFormat="false" ht="15" hidden="false" customHeight="false" outlineLevel="0" collapsed="false">
      <c r="A25" s="72" t="s">
        <v>145</v>
      </c>
      <c r="B25" s="50" t="n">
        <v>0</v>
      </c>
    </row>
    <row r="26" customFormat="false" ht="15" hidden="false" customHeight="false" outlineLevel="0" collapsed="false">
      <c r="A26" s="72"/>
      <c r="B26" s="50"/>
    </row>
    <row r="27" customFormat="false" ht="15" hidden="false" customHeight="false" outlineLevel="0" collapsed="false">
      <c r="A27" s="72" t="s">
        <v>146</v>
      </c>
      <c r="B27" s="73" t="n">
        <v>300000</v>
      </c>
    </row>
    <row r="28" customFormat="false" ht="15" hidden="false" customHeight="false" outlineLevel="0" collapsed="false">
      <c r="A28" s="72" t="s">
        <v>147</v>
      </c>
      <c r="B28" s="50" t="n">
        <v>20</v>
      </c>
    </row>
    <row r="29" customFormat="false" ht="15" hidden="false" customHeight="false" outlineLevel="0" collapsed="false">
      <c r="A29" s="72" t="s">
        <v>148</v>
      </c>
      <c r="B29" s="74" t="n">
        <v>0.0625</v>
      </c>
    </row>
    <row r="30" customFormat="false" ht="15" hidden="false" customHeight="false" outlineLevel="0" collapsed="false">
      <c r="A30" s="75" t="s">
        <v>149</v>
      </c>
      <c r="B30" s="76" t="n">
        <f aca="false">-PMT(B29/12,B28*12,-B27)</f>
        <v>-2192.78460713271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A"/>
    <pageSetUpPr fitToPage="false"/>
  </sheetPr>
  <dimension ref="A1:R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11.42578125" defaultRowHeight="15" zeroHeight="false" outlineLevelRow="0" outlineLevelCol="0"/>
  <cols>
    <col collapsed="false" customWidth="true" hidden="false" outlineLevel="0" max="1" min="1" style="50" width="24"/>
    <col collapsed="false" customWidth="true" hidden="false" outlineLevel="0" max="2" min="2" style="51" width="10.85"/>
    <col collapsed="false" customWidth="true" hidden="false" outlineLevel="0" max="3" min="3" style="51" width="1.71"/>
    <col collapsed="false" customWidth="true" hidden="false" outlineLevel="0" max="4" min="4" style="52" width="10.85"/>
    <col collapsed="false" customWidth="true" hidden="false" outlineLevel="0" max="16" min="16" style="0" width="30.71"/>
    <col collapsed="false" customWidth="true" hidden="false" outlineLevel="0" max="20" min="20" style="0" width="16.43"/>
  </cols>
  <sheetData>
    <row r="1" s="53" customFormat="true" ht="15" hidden="false" customHeight="false" outlineLevel="0" collapsed="false">
      <c r="A1" s="77"/>
      <c r="B1" s="78" t="s">
        <v>150</v>
      </c>
      <c r="C1" s="79"/>
      <c r="D1" s="56" t="s">
        <v>115</v>
      </c>
      <c r="E1" s="57" t="s">
        <v>151</v>
      </c>
      <c r="F1" s="57" t="s">
        <v>117</v>
      </c>
      <c r="G1" s="57" t="s">
        <v>118</v>
      </c>
      <c r="H1" s="57" t="s">
        <v>119</v>
      </c>
      <c r="I1" s="57" t="s">
        <v>120</v>
      </c>
      <c r="J1" s="57" t="s">
        <v>121</v>
      </c>
      <c r="K1" s="57" t="s">
        <v>122</v>
      </c>
      <c r="L1" s="57" t="s">
        <v>123</v>
      </c>
      <c r="M1" s="57" t="s">
        <v>124</v>
      </c>
      <c r="N1" s="57" t="s">
        <v>125</v>
      </c>
      <c r="O1" s="57" t="s">
        <v>126</v>
      </c>
      <c r="P1" s="80"/>
      <c r="Q1" s="57" t="s">
        <v>127</v>
      </c>
    </row>
    <row r="2" customFormat="false" ht="15" hidden="false" customHeight="false" outlineLevel="0" collapsed="false">
      <c r="A2" s="58" t="s">
        <v>128</v>
      </c>
      <c r="B2" s="51" t="n">
        <v>11667</v>
      </c>
      <c r="D2" s="52" t="n">
        <f aca="false">RENT</f>
        <v>11667</v>
      </c>
      <c r="E2" s="51" t="n">
        <f aca="false">RENT</f>
        <v>11667</v>
      </c>
      <c r="F2" s="51" t="n">
        <f aca="false">RENT</f>
        <v>11667</v>
      </c>
      <c r="G2" s="51" t="n">
        <f aca="false">RENT</f>
        <v>11667</v>
      </c>
      <c r="H2" s="51" t="n">
        <f aca="false">RENT</f>
        <v>11667</v>
      </c>
      <c r="I2" s="51" t="n">
        <f aca="false">RENT</f>
        <v>11667</v>
      </c>
      <c r="J2" s="51" t="n">
        <f aca="false">RENT</f>
        <v>11667</v>
      </c>
      <c r="K2" s="51" t="n">
        <f aca="false">RENT</f>
        <v>11667</v>
      </c>
      <c r="L2" s="51" t="n">
        <f aca="false">RENT</f>
        <v>11667</v>
      </c>
      <c r="M2" s="51" t="n">
        <f aca="false">RENT</f>
        <v>11667</v>
      </c>
      <c r="N2" s="51" t="n">
        <f aca="false">RENT</f>
        <v>11667</v>
      </c>
      <c r="O2" s="51" t="n">
        <f aca="false">RENT</f>
        <v>11667</v>
      </c>
      <c r="P2" s="51"/>
      <c r="Q2" s="51" t="n">
        <f aca="false">SUM(D2:O2)</f>
        <v>140004</v>
      </c>
    </row>
    <row r="3" customFormat="false" ht="15" hidden="false" customHeight="false" outlineLevel="0" collapsed="false">
      <c r="A3" s="58" t="s">
        <v>129</v>
      </c>
      <c r="B3" s="51" t="n">
        <v>0</v>
      </c>
      <c r="D3" s="52" t="n">
        <f aca="false">HF</f>
        <v>0</v>
      </c>
      <c r="E3" s="51" t="n">
        <f aca="false">HF</f>
        <v>0</v>
      </c>
      <c r="F3" s="51" t="n">
        <f aca="false">HF</f>
        <v>0</v>
      </c>
      <c r="G3" s="51" t="n">
        <f aca="false">HF</f>
        <v>0</v>
      </c>
      <c r="H3" s="51" t="n">
        <f aca="false">HF</f>
        <v>0</v>
      </c>
      <c r="I3" s="51" t="n">
        <f aca="false">HF</f>
        <v>0</v>
      </c>
      <c r="J3" s="51" t="n">
        <f aca="false">HF</f>
        <v>0</v>
      </c>
      <c r="K3" s="51" t="n">
        <f aca="false">HF</f>
        <v>0</v>
      </c>
      <c r="L3" s="51" t="n">
        <f aca="false">HF</f>
        <v>0</v>
      </c>
      <c r="M3" s="51" t="n">
        <f aca="false">HF</f>
        <v>0</v>
      </c>
      <c r="N3" s="51" t="n">
        <f aca="false">HF</f>
        <v>0</v>
      </c>
      <c r="O3" s="51" t="n">
        <f aca="false">HF</f>
        <v>0</v>
      </c>
      <c r="P3" s="51"/>
      <c r="Q3" s="51" t="n">
        <f aca="false">SUM(D3:O3)</f>
        <v>0</v>
      </c>
    </row>
    <row r="4" customFormat="false" ht="15" hidden="false" customHeight="false" outlineLevel="0" collapsed="false">
      <c r="A4" s="58" t="s">
        <v>130</v>
      </c>
      <c r="B4" s="51" t="n">
        <v>0</v>
      </c>
      <c r="D4" s="52" t="n">
        <f aca="false">PF</f>
        <v>0</v>
      </c>
      <c r="E4" s="51" t="n">
        <f aca="false">PF</f>
        <v>0</v>
      </c>
      <c r="F4" s="51" t="n">
        <f aca="false">PF</f>
        <v>0</v>
      </c>
      <c r="G4" s="51" t="n">
        <f aca="false">PF</f>
        <v>0</v>
      </c>
      <c r="H4" s="51" t="n">
        <f aca="false">PF</f>
        <v>0</v>
      </c>
      <c r="I4" s="51" t="n">
        <f aca="false">PF</f>
        <v>0</v>
      </c>
      <c r="J4" s="51" t="n">
        <f aca="false">PF</f>
        <v>0</v>
      </c>
      <c r="K4" s="51" t="n">
        <f aca="false">PF</f>
        <v>0</v>
      </c>
      <c r="L4" s="51" t="n">
        <f aca="false">PF</f>
        <v>0</v>
      </c>
      <c r="M4" s="51" t="n">
        <f aca="false">PF</f>
        <v>0</v>
      </c>
      <c r="N4" s="51" t="n">
        <f aca="false">PF</f>
        <v>0</v>
      </c>
      <c r="O4" s="51" t="n">
        <f aca="false">PF</f>
        <v>0</v>
      </c>
      <c r="P4" s="51"/>
      <c r="Q4" s="51" t="n">
        <f aca="false">SUM(D4:O4)</f>
        <v>0</v>
      </c>
    </row>
    <row r="5" customFormat="false" ht="15" hidden="false" customHeight="false" outlineLevel="0" collapsed="false">
      <c r="A5" s="58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 t="n">
        <f aca="false">SUM(D5:O5)</f>
        <v>0</v>
      </c>
    </row>
    <row r="6" customFormat="false" ht="15" hidden="false" customHeight="false" outlineLevel="0" collapsed="false">
      <c r="A6" s="60" t="s">
        <v>131</v>
      </c>
      <c r="B6" s="51" t="n">
        <f aca="false">SUM(B2:B4)</f>
        <v>11667</v>
      </c>
      <c r="D6" s="52" t="n">
        <f aca="false">MR</f>
        <v>11667</v>
      </c>
      <c r="E6" s="51" t="n">
        <f aca="false">MR</f>
        <v>11667</v>
      </c>
      <c r="F6" s="51" t="n">
        <f aca="false">MR</f>
        <v>11667</v>
      </c>
      <c r="G6" s="51" t="n">
        <f aca="false">MR</f>
        <v>11667</v>
      </c>
      <c r="H6" s="51" t="n">
        <f aca="false">MR</f>
        <v>11667</v>
      </c>
      <c r="I6" s="51" t="n">
        <f aca="false">MR</f>
        <v>11667</v>
      </c>
      <c r="J6" s="51" t="n">
        <f aca="false">MR</f>
        <v>11667</v>
      </c>
      <c r="K6" s="51" t="n">
        <f aca="false">MR</f>
        <v>11667</v>
      </c>
      <c r="L6" s="51" t="n">
        <f aca="false">MR</f>
        <v>11667</v>
      </c>
      <c r="M6" s="51" t="n">
        <f aca="false">MR</f>
        <v>11667</v>
      </c>
      <c r="N6" s="51" t="n">
        <f aca="false">MR</f>
        <v>11667</v>
      </c>
      <c r="O6" s="51" t="n">
        <f aca="false">MR</f>
        <v>11667</v>
      </c>
      <c r="P6" s="51"/>
      <c r="Q6" s="51" t="n">
        <f aca="false">SUM(D6:O6)</f>
        <v>140004</v>
      </c>
    </row>
    <row r="7" customFormat="false" ht="15" hidden="false" customHeight="false" outlineLevel="0" collapsed="false">
      <c r="A7" s="58"/>
      <c r="Q7" s="51" t="n">
        <f aca="false">SUM(D7:O7)</f>
        <v>0</v>
      </c>
    </row>
    <row r="8" customFormat="false" ht="15" hidden="false" customHeight="false" outlineLevel="0" collapsed="false">
      <c r="A8" s="58" t="s">
        <v>132</v>
      </c>
      <c r="B8" s="51" t="n">
        <f aca="false">'Monthly Expenses'!B29*(-1.03)</f>
        <v>-7368.62</v>
      </c>
      <c r="D8" s="52" t="n">
        <f aca="false">Expense</f>
        <v>-7368.62</v>
      </c>
      <c r="E8" s="51" t="n">
        <f aca="false">Expense</f>
        <v>-7368.62</v>
      </c>
      <c r="F8" s="51" t="n">
        <f aca="false">Expense</f>
        <v>-7368.62</v>
      </c>
      <c r="G8" s="51" t="n">
        <f aca="false">Expense</f>
        <v>-7368.62</v>
      </c>
      <c r="H8" s="51" t="n">
        <f aca="false">Expense</f>
        <v>-7368.62</v>
      </c>
      <c r="I8" s="51" t="n">
        <f aca="false">Expense</f>
        <v>-7368.62</v>
      </c>
      <c r="J8" s="51" t="n">
        <f aca="false">Expense</f>
        <v>-7368.62</v>
      </c>
      <c r="K8" s="51" t="n">
        <f aca="false">Expense</f>
        <v>-7368.62</v>
      </c>
      <c r="L8" s="51" t="n">
        <f aca="false">Expense</f>
        <v>-7368.62</v>
      </c>
      <c r="M8" s="51" t="n">
        <f aca="false">Expense</f>
        <v>-7368.62</v>
      </c>
      <c r="N8" s="51" t="n">
        <f aca="false">Expense</f>
        <v>-7368.62</v>
      </c>
      <c r="O8" s="51" t="n">
        <f aca="false">Expense</f>
        <v>-7368.62</v>
      </c>
      <c r="P8" s="51"/>
      <c r="Q8" s="51" t="n">
        <f aca="false">SUM(D8:O8)</f>
        <v>-88423.44</v>
      </c>
    </row>
    <row r="9" customFormat="false" ht="15" hidden="false" customHeight="false" outlineLevel="0" collapsed="false">
      <c r="A9" s="58" t="s">
        <v>133</v>
      </c>
      <c r="B9" s="51" t="n">
        <f aca="false">-(0.05*B6)</f>
        <v>-583.35</v>
      </c>
      <c r="D9" s="52" t="n">
        <f aca="false">REserve</f>
        <v>-583.35</v>
      </c>
      <c r="E9" s="51" t="n">
        <f aca="false">REserve</f>
        <v>-583.35</v>
      </c>
      <c r="F9" s="51" t="n">
        <f aca="false">REserve</f>
        <v>-583.35</v>
      </c>
      <c r="G9" s="51" t="n">
        <f aca="false">REserve</f>
        <v>-583.35</v>
      </c>
      <c r="H9" s="51" t="n">
        <f aca="false">REserve</f>
        <v>-583.35</v>
      </c>
      <c r="I9" s="51" t="n">
        <f aca="false">REserve</f>
        <v>-583.35</v>
      </c>
      <c r="J9" s="51" t="n">
        <f aca="false">REserve</f>
        <v>-583.35</v>
      </c>
      <c r="K9" s="51" t="n">
        <f aca="false">REserve</f>
        <v>-583.35</v>
      </c>
      <c r="L9" s="51" t="n">
        <f aca="false">REserve</f>
        <v>-583.35</v>
      </c>
      <c r="M9" s="51" t="n">
        <f aca="false">REserve</f>
        <v>-583.35</v>
      </c>
      <c r="N9" s="51" t="n">
        <f aca="false">REserve</f>
        <v>-583.35</v>
      </c>
      <c r="O9" s="51" t="n">
        <f aca="false">REserve</f>
        <v>-583.35</v>
      </c>
      <c r="P9" s="51"/>
      <c r="Q9" s="51" t="n">
        <f aca="false">SUM(D9:O9)</f>
        <v>-7000.2</v>
      </c>
    </row>
    <row r="10" customFormat="false" ht="15" hidden="false" customHeight="false" outlineLevel="0" collapsed="false">
      <c r="A10" s="58" t="s">
        <v>134</v>
      </c>
      <c r="B10" s="51" t="n">
        <f aca="false">B30</f>
        <v>-2192.78460713271</v>
      </c>
      <c r="D10" s="52" t="n">
        <f aca="false">Debt</f>
        <v>-2192.78460713271</v>
      </c>
      <c r="E10" s="51" t="n">
        <f aca="false">Debt</f>
        <v>-2192.78460713271</v>
      </c>
      <c r="F10" s="51" t="n">
        <f aca="false">Debt</f>
        <v>-2192.78460713271</v>
      </c>
      <c r="G10" s="51" t="n">
        <f aca="false">Debt</f>
        <v>-2192.78460713271</v>
      </c>
      <c r="H10" s="51" t="n">
        <f aca="false">Debt</f>
        <v>-2192.78460713271</v>
      </c>
      <c r="I10" s="51" t="n">
        <f aca="false">Debt</f>
        <v>-2192.78460713271</v>
      </c>
      <c r="J10" s="51" t="n">
        <f aca="false">Debt</f>
        <v>-2192.78460713271</v>
      </c>
      <c r="K10" s="51" t="n">
        <f aca="false">Debt</f>
        <v>-2192.78460713271</v>
      </c>
      <c r="L10" s="51" t="n">
        <f aca="false">Debt</f>
        <v>-2192.78460713271</v>
      </c>
      <c r="M10" s="51" t="n">
        <f aca="false">Debt</f>
        <v>-2192.78460713271</v>
      </c>
      <c r="N10" s="51" t="n">
        <f aca="false">Debt</f>
        <v>-2192.78460713271</v>
      </c>
      <c r="O10" s="51" t="n">
        <f aca="false">Debt</f>
        <v>-2192.78460713271</v>
      </c>
      <c r="P10" s="51"/>
      <c r="Q10" s="51" t="n">
        <f aca="false">SUM(D10:O10)</f>
        <v>-26313.4152855925</v>
      </c>
    </row>
    <row r="11" customFormat="false" ht="15" hidden="false" customHeight="false" outlineLevel="0" collapsed="false">
      <c r="A11" s="58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 t="n">
        <f aca="false">SUM(D11:O11)</f>
        <v>0</v>
      </c>
    </row>
    <row r="12" customFormat="false" ht="15" hidden="false" customHeight="false" outlineLevel="0" collapsed="false">
      <c r="A12" s="60" t="s">
        <v>132</v>
      </c>
      <c r="B12" s="51" t="n">
        <f aca="false">SUM(B8:B10)</f>
        <v>-10144.7546071327</v>
      </c>
      <c r="D12" s="52" t="n">
        <f aca="false">Expenses</f>
        <v>-10144.7546071327</v>
      </c>
      <c r="E12" s="51" t="n">
        <f aca="false">Expenses</f>
        <v>-10144.7546071327</v>
      </c>
      <c r="F12" s="51" t="n">
        <f aca="false">Expenses</f>
        <v>-10144.7546071327</v>
      </c>
      <c r="G12" s="51" t="n">
        <f aca="false">Expenses</f>
        <v>-10144.7546071327</v>
      </c>
      <c r="H12" s="51" t="n">
        <f aca="false">Expenses</f>
        <v>-10144.7546071327</v>
      </c>
      <c r="I12" s="51" t="n">
        <f aca="false">Expenses</f>
        <v>-10144.7546071327</v>
      </c>
      <c r="J12" s="51" t="n">
        <f aca="false">Expenses</f>
        <v>-10144.7546071327</v>
      </c>
      <c r="K12" s="51" t="n">
        <f aca="false">Expenses</f>
        <v>-10144.7546071327</v>
      </c>
      <c r="L12" s="51" t="n">
        <f aca="false">Expenses</f>
        <v>-10144.7546071327</v>
      </c>
      <c r="M12" s="51" t="n">
        <f aca="false">Expenses</f>
        <v>-10144.7546071327</v>
      </c>
      <c r="N12" s="51" t="n">
        <f aca="false">Expenses</f>
        <v>-10144.7546071327</v>
      </c>
      <c r="O12" s="51" t="n">
        <f aca="false">Expenses</f>
        <v>-10144.7546071327</v>
      </c>
      <c r="P12" s="51"/>
      <c r="Q12" s="51" t="n">
        <f aca="false">SUM(D12:O12)</f>
        <v>-121737.055285592</v>
      </c>
    </row>
    <row r="13" customFormat="false" ht="15" hidden="false" customHeight="false" outlineLevel="0" collapsed="false">
      <c r="A13" s="61"/>
      <c r="Q13" s="51" t="n">
        <f aca="false">SUM(D13:O13)</f>
        <v>0</v>
      </c>
    </row>
    <row r="14" customFormat="false" ht="15" hidden="false" customHeight="false" outlineLevel="0" collapsed="false">
      <c r="A14" s="62" t="s">
        <v>136</v>
      </c>
      <c r="B14" s="51" t="n">
        <f aca="false">B6+B12</f>
        <v>1522.24539286729</v>
      </c>
      <c r="D14" s="52" t="n">
        <f aca="false" t="array" ref="D14:D14">NOI</f>
        <v>1522.24539286729</v>
      </c>
      <c r="E14" s="51" t="n">
        <f aca="false" t="array" ref="E14:E14">NOI</f>
        <v>1522.24539286729</v>
      </c>
      <c r="F14" s="51" t="n">
        <f aca="false" t="array" ref="F14:F14">NOI</f>
        <v>1522.24539286729</v>
      </c>
      <c r="G14" s="51" t="n">
        <f aca="false" t="array" ref="G14:G14">NOI</f>
        <v>1522.24539286729</v>
      </c>
      <c r="H14" s="51" t="n">
        <f aca="false" t="array" ref="H14:H14">NOI</f>
        <v>1522.24539286729</v>
      </c>
      <c r="I14" s="51" t="n">
        <f aca="false" t="array" ref="I14:I14">NOI</f>
        <v>1522.24539286729</v>
      </c>
      <c r="J14" s="51" t="n">
        <f aca="false" t="array" ref="J14:J14">NOI</f>
        <v>1522.24539286729</v>
      </c>
      <c r="K14" s="51" t="n">
        <f aca="false" t="array" ref="K14:K14">NOI</f>
        <v>1522.24539286729</v>
      </c>
      <c r="L14" s="51" t="n">
        <f aca="false" t="array" ref="L14:L14">NOI</f>
        <v>1522.24539286729</v>
      </c>
      <c r="M14" s="51" t="n">
        <f aca="false" t="array" ref="M14:M14">NOI</f>
        <v>1522.24539286729</v>
      </c>
      <c r="N14" s="51" t="n">
        <f aca="false" t="array" ref="N14:N14">NOI</f>
        <v>1522.24539286729</v>
      </c>
      <c r="O14" s="51" t="n">
        <f aca="false" t="array" ref="O14:O14">NOI</f>
        <v>1522.24539286729</v>
      </c>
      <c r="P14" s="51"/>
      <c r="Q14" s="51" t="n">
        <f aca="false">SUM(D14:O14)</f>
        <v>18266.9447144075</v>
      </c>
      <c r="R14" s="63" t="s">
        <v>137</v>
      </c>
    </row>
    <row r="15" customFormat="false" ht="15" hidden="false" customHeight="false" outlineLevel="0" collapsed="false">
      <c r="Q15" s="51"/>
    </row>
    <row r="16" customFormat="false" ht="15" hidden="false" customHeight="false" outlineLevel="0" collapsed="false">
      <c r="Q16" s="51"/>
    </row>
    <row r="18" customFormat="false" ht="15" hidden="false" customHeight="false" outlineLevel="0" collapsed="false">
      <c r="P18" s="81" t="s">
        <v>152</v>
      </c>
      <c r="Q18" s="82" t="n">
        <f aca="false">Q6/-Q12</f>
        <v>1.1500524607857</v>
      </c>
    </row>
    <row r="19" customFormat="false" ht="15" hidden="false" customHeight="false" outlineLevel="0" collapsed="false">
      <c r="P19" s="37" t="s">
        <v>139</v>
      </c>
      <c r="Q19" s="83" t="n">
        <f aca="false">Q6+Q8+Q9</f>
        <v>44580.36</v>
      </c>
      <c r="R19" s="63" t="s">
        <v>140</v>
      </c>
    </row>
    <row r="20" customFormat="false" ht="15" hidden="false" customHeight="false" outlineLevel="0" collapsed="false">
      <c r="P20" s="63" t="s">
        <v>141</v>
      </c>
      <c r="Q20" s="84" t="n">
        <f aca="false">(Q19/Q10)*-1</f>
        <v>1.69420652986879</v>
      </c>
      <c r="R20" s="63" t="s">
        <v>142</v>
      </c>
    </row>
    <row r="21" customFormat="false" ht="15" hidden="false" customHeight="false" outlineLevel="0" collapsed="false">
      <c r="A21" s="70" t="s">
        <v>62</v>
      </c>
      <c r="B21" s="71" t="n">
        <v>11667</v>
      </c>
    </row>
    <row r="22" customFormat="false" ht="15" hidden="false" customHeight="false" outlineLevel="0" collapsed="false">
      <c r="A22" s="72" t="s">
        <v>143</v>
      </c>
      <c r="B22" s="50" t="n">
        <v>1</v>
      </c>
    </row>
    <row r="23" customFormat="false" ht="15" hidden="false" customHeight="false" outlineLevel="0" collapsed="false">
      <c r="A23" s="72" t="s">
        <v>144</v>
      </c>
      <c r="B23" s="50" t="n">
        <v>1</v>
      </c>
    </row>
    <row r="24" customFormat="false" ht="15" hidden="false" customHeight="false" outlineLevel="0" collapsed="false">
      <c r="A24" s="72"/>
      <c r="B24" s="50"/>
    </row>
    <row r="25" customFormat="false" ht="15" hidden="false" customHeight="false" outlineLevel="0" collapsed="false">
      <c r="A25" s="72" t="s">
        <v>145</v>
      </c>
      <c r="B25" s="50" t="n">
        <v>0</v>
      </c>
    </row>
    <row r="26" customFormat="false" ht="15" hidden="false" customHeight="false" outlineLevel="0" collapsed="false">
      <c r="A26" s="72"/>
      <c r="B26" s="50"/>
    </row>
    <row r="27" customFormat="false" ht="15" hidden="false" customHeight="false" outlineLevel="0" collapsed="false">
      <c r="A27" s="72" t="s">
        <v>146</v>
      </c>
      <c r="B27" s="73" t="n">
        <v>300000</v>
      </c>
    </row>
    <row r="28" customFormat="false" ht="15" hidden="false" customHeight="false" outlineLevel="0" collapsed="false">
      <c r="A28" s="72" t="s">
        <v>147</v>
      </c>
      <c r="B28" s="50" t="n">
        <v>20</v>
      </c>
    </row>
    <row r="29" customFormat="false" ht="15" hidden="false" customHeight="false" outlineLevel="0" collapsed="false">
      <c r="A29" s="72" t="s">
        <v>148</v>
      </c>
      <c r="B29" s="74" t="n">
        <v>0.0625</v>
      </c>
    </row>
    <row r="30" customFormat="false" ht="15" hidden="false" customHeight="false" outlineLevel="0" collapsed="false">
      <c r="A30" s="75" t="s">
        <v>149</v>
      </c>
      <c r="B30" s="76" t="n">
        <f aca="false">-PMT(B29/12,B28*12,-B27)</f>
        <v>-2192.78460713271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A"/>
    <pageSetUpPr fitToPage="false"/>
  </sheetPr>
  <dimension ref="A1:R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1.42578125" defaultRowHeight="15" zeroHeight="false" outlineLevelRow="0" outlineLevelCol="0"/>
  <cols>
    <col collapsed="false" customWidth="true" hidden="false" outlineLevel="0" max="1" min="1" style="50" width="24"/>
    <col collapsed="false" customWidth="true" hidden="false" outlineLevel="0" max="2" min="2" style="51" width="10.85"/>
    <col collapsed="false" customWidth="true" hidden="false" outlineLevel="0" max="3" min="3" style="51" width="1.71"/>
    <col collapsed="false" customWidth="true" hidden="false" outlineLevel="0" max="4" min="4" style="52" width="10.85"/>
    <col collapsed="false" customWidth="true" hidden="false" outlineLevel="0" max="16" min="16" style="0" width="30.71"/>
    <col collapsed="false" customWidth="true" hidden="false" outlineLevel="0" max="20" min="20" style="0" width="16.43"/>
  </cols>
  <sheetData>
    <row r="1" s="80" customFormat="true" ht="15" hidden="false" customHeight="false" outlineLevel="0" collapsed="false">
      <c r="A1" s="77"/>
      <c r="B1" s="78" t="s">
        <v>150</v>
      </c>
      <c r="C1" s="79"/>
      <c r="D1" s="56" t="s">
        <v>115</v>
      </c>
      <c r="E1" s="57" t="s">
        <v>151</v>
      </c>
      <c r="F1" s="57" t="s">
        <v>117</v>
      </c>
      <c r="G1" s="57" t="s">
        <v>118</v>
      </c>
      <c r="H1" s="57" t="s">
        <v>119</v>
      </c>
      <c r="I1" s="57" t="s">
        <v>120</v>
      </c>
      <c r="J1" s="57" t="s">
        <v>121</v>
      </c>
      <c r="K1" s="57" t="s">
        <v>122</v>
      </c>
      <c r="L1" s="57" t="s">
        <v>123</v>
      </c>
      <c r="M1" s="57" t="s">
        <v>124</v>
      </c>
      <c r="N1" s="57" t="s">
        <v>125</v>
      </c>
      <c r="O1" s="57" t="s">
        <v>126</v>
      </c>
      <c r="Q1" s="57" t="s">
        <v>127</v>
      </c>
    </row>
    <row r="2" customFormat="false" ht="15" hidden="false" customHeight="false" outlineLevel="0" collapsed="false">
      <c r="A2" s="58" t="s">
        <v>128</v>
      </c>
      <c r="B2" s="51" t="n">
        <v>11667</v>
      </c>
      <c r="D2" s="52" t="n">
        <f aca="false">RENT</f>
        <v>11667</v>
      </c>
      <c r="E2" s="51" t="n">
        <f aca="false">RENT</f>
        <v>11667</v>
      </c>
      <c r="F2" s="51" t="n">
        <f aca="false">RENT</f>
        <v>11667</v>
      </c>
      <c r="G2" s="51" t="n">
        <f aca="false">RENT</f>
        <v>11667</v>
      </c>
      <c r="H2" s="51" t="n">
        <f aca="false">RENT</f>
        <v>11667</v>
      </c>
      <c r="I2" s="51" t="n">
        <f aca="false">RENT</f>
        <v>11667</v>
      </c>
      <c r="J2" s="51" t="n">
        <f aca="false">RENT</f>
        <v>11667</v>
      </c>
      <c r="K2" s="51" t="n">
        <f aca="false">RENT</f>
        <v>11667</v>
      </c>
      <c r="L2" s="51" t="n">
        <f aca="false">RENT</f>
        <v>11667</v>
      </c>
      <c r="M2" s="51" t="n">
        <f aca="false">RENT</f>
        <v>11667</v>
      </c>
      <c r="N2" s="51" t="n">
        <f aca="false">RENT</f>
        <v>11667</v>
      </c>
      <c r="O2" s="51" t="n">
        <f aca="false">RENT</f>
        <v>11667</v>
      </c>
      <c r="P2" s="51"/>
      <c r="Q2" s="51" t="n">
        <f aca="false">SUM(D2:O2)</f>
        <v>140004</v>
      </c>
    </row>
    <row r="3" customFormat="false" ht="15" hidden="false" customHeight="false" outlineLevel="0" collapsed="false">
      <c r="A3" s="58" t="s">
        <v>129</v>
      </c>
      <c r="B3" s="51" t="n">
        <v>0</v>
      </c>
      <c r="D3" s="52" t="n">
        <f aca="false">HF</f>
        <v>0</v>
      </c>
      <c r="E3" s="51" t="n">
        <f aca="false">HF</f>
        <v>0</v>
      </c>
      <c r="F3" s="51" t="n">
        <f aca="false">HF</f>
        <v>0</v>
      </c>
      <c r="G3" s="51" t="n">
        <f aca="false">HF</f>
        <v>0</v>
      </c>
      <c r="H3" s="51" t="n">
        <f aca="false">HF</f>
        <v>0</v>
      </c>
      <c r="I3" s="51" t="n">
        <f aca="false">HF</f>
        <v>0</v>
      </c>
      <c r="J3" s="51" t="n">
        <f aca="false">HF</f>
        <v>0</v>
      </c>
      <c r="K3" s="51" t="n">
        <f aca="false">HF</f>
        <v>0</v>
      </c>
      <c r="L3" s="51" t="n">
        <f aca="false">HF</f>
        <v>0</v>
      </c>
      <c r="M3" s="51" t="n">
        <f aca="false">HF</f>
        <v>0</v>
      </c>
      <c r="N3" s="51" t="n">
        <f aca="false">HF</f>
        <v>0</v>
      </c>
      <c r="O3" s="51" t="n">
        <f aca="false">HF</f>
        <v>0</v>
      </c>
      <c r="P3" s="51"/>
      <c r="Q3" s="51" t="n">
        <f aca="false">SUM(D3:O3)</f>
        <v>0</v>
      </c>
    </row>
    <row r="4" customFormat="false" ht="15" hidden="false" customHeight="false" outlineLevel="0" collapsed="false">
      <c r="A4" s="58" t="s">
        <v>130</v>
      </c>
      <c r="B4" s="51" t="n">
        <v>0</v>
      </c>
      <c r="D4" s="52" t="n">
        <f aca="false">PF</f>
        <v>0</v>
      </c>
      <c r="E4" s="51" t="n">
        <f aca="false">PF</f>
        <v>0</v>
      </c>
      <c r="F4" s="51" t="n">
        <f aca="false">PF</f>
        <v>0</v>
      </c>
      <c r="G4" s="51" t="n">
        <f aca="false">PF</f>
        <v>0</v>
      </c>
      <c r="H4" s="51" t="n">
        <f aca="false">PF</f>
        <v>0</v>
      </c>
      <c r="I4" s="51" t="n">
        <f aca="false">PF</f>
        <v>0</v>
      </c>
      <c r="J4" s="51" t="n">
        <f aca="false">PF</f>
        <v>0</v>
      </c>
      <c r="K4" s="51" t="n">
        <f aca="false">PF</f>
        <v>0</v>
      </c>
      <c r="L4" s="51" t="n">
        <f aca="false">PF</f>
        <v>0</v>
      </c>
      <c r="M4" s="51" t="n">
        <f aca="false">PF</f>
        <v>0</v>
      </c>
      <c r="N4" s="51" t="n">
        <f aca="false">PF</f>
        <v>0</v>
      </c>
      <c r="O4" s="51" t="n">
        <f aca="false">PF</f>
        <v>0</v>
      </c>
      <c r="P4" s="51"/>
      <c r="Q4" s="51" t="n">
        <f aca="false">SUM(D4:O4)</f>
        <v>0</v>
      </c>
    </row>
    <row r="5" customFormat="false" ht="15" hidden="false" customHeight="false" outlineLevel="0" collapsed="false">
      <c r="A5" s="58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 t="n">
        <f aca="false">SUM(D5:O5)</f>
        <v>0</v>
      </c>
    </row>
    <row r="6" customFormat="false" ht="15" hidden="false" customHeight="false" outlineLevel="0" collapsed="false">
      <c r="A6" s="60" t="s">
        <v>131</v>
      </c>
      <c r="B6" s="51" t="n">
        <f aca="false">SUM(B2:B4)</f>
        <v>11667</v>
      </c>
      <c r="D6" s="52" t="n">
        <f aca="false">MR</f>
        <v>11667</v>
      </c>
      <c r="E6" s="51" t="n">
        <f aca="false">MR</f>
        <v>11667</v>
      </c>
      <c r="F6" s="51" t="n">
        <f aca="false">MR</f>
        <v>11667</v>
      </c>
      <c r="G6" s="51" t="n">
        <f aca="false">MR</f>
        <v>11667</v>
      </c>
      <c r="H6" s="51" t="n">
        <f aca="false">MR</f>
        <v>11667</v>
      </c>
      <c r="I6" s="51" t="n">
        <f aca="false">MR</f>
        <v>11667</v>
      </c>
      <c r="J6" s="51" t="n">
        <f aca="false">MR</f>
        <v>11667</v>
      </c>
      <c r="K6" s="51" t="n">
        <f aca="false">MR</f>
        <v>11667</v>
      </c>
      <c r="L6" s="51" t="n">
        <f aca="false">MR</f>
        <v>11667</v>
      </c>
      <c r="M6" s="51" t="n">
        <f aca="false">MR</f>
        <v>11667</v>
      </c>
      <c r="N6" s="51" t="n">
        <f aca="false">MR</f>
        <v>11667</v>
      </c>
      <c r="O6" s="51" t="n">
        <f aca="false">MR</f>
        <v>11667</v>
      </c>
      <c r="P6" s="51"/>
      <c r="Q6" s="51" t="n">
        <f aca="false">SUM(D6:O6)</f>
        <v>140004</v>
      </c>
    </row>
    <row r="7" customFormat="false" ht="15" hidden="false" customHeight="false" outlineLevel="0" collapsed="false">
      <c r="A7" s="58"/>
      <c r="Q7" s="51" t="n">
        <f aca="false">SUM(D7:O7)</f>
        <v>0</v>
      </c>
    </row>
    <row r="8" customFormat="false" ht="15" hidden="false" customHeight="false" outlineLevel="0" collapsed="false">
      <c r="A8" s="58" t="s">
        <v>132</v>
      </c>
      <c r="B8" s="51" t="n">
        <f aca="false">Year2!B8*(1.05)</f>
        <v>-7737.051</v>
      </c>
      <c r="D8" s="52" t="n">
        <f aca="false">Expense</f>
        <v>-7737.051</v>
      </c>
      <c r="E8" s="51" t="n">
        <f aca="false">Expense</f>
        <v>-7737.051</v>
      </c>
      <c r="F8" s="51" t="n">
        <f aca="false">Expense</f>
        <v>-7737.051</v>
      </c>
      <c r="G8" s="51" t="n">
        <f aca="false">Expense</f>
        <v>-7737.051</v>
      </c>
      <c r="H8" s="51" t="n">
        <f aca="false">Expense</f>
        <v>-7737.051</v>
      </c>
      <c r="I8" s="51" t="n">
        <f aca="false">Expense</f>
        <v>-7737.051</v>
      </c>
      <c r="J8" s="51" t="n">
        <f aca="false">Expense</f>
        <v>-7737.051</v>
      </c>
      <c r="K8" s="51" t="n">
        <f aca="false">Expense</f>
        <v>-7737.051</v>
      </c>
      <c r="L8" s="51" t="n">
        <f aca="false">Expense</f>
        <v>-7737.051</v>
      </c>
      <c r="M8" s="51" t="n">
        <f aca="false">Expense</f>
        <v>-7737.051</v>
      </c>
      <c r="N8" s="51" t="n">
        <f aca="false">Expense</f>
        <v>-7737.051</v>
      </c>
      <c r="O8" s="51" t="n">
        <f aca="false">Expense</f>
        <v>-7737.051</v>
      </c>
      <c r="P8" s="51"/>
      <c r="Q8" s="51" t="n">
        <f aca="false">SUM(D8:O8)</f>
        <v>-92844.612</v>
      </c>
    </row>
    <row r="9" customFormat="false" ht="15" hidden="false" customHeight="false" outlineLevel="0" collapsed="false">
      <c r="A9" s="58" t="s">
        <v>133</v>
      </c>
      <c r="B9" s="51" t="n">
        <f aca="false">-(0.05*B6)</f>
        <v>-583.35</v>
      </c>
      <c r="D9" s="52" t="n">
        <f aca="false">REserve</f>
        <v>-583.35</v>
      </c>
      <c r="E9" s="51" t="n">
        <f aca="false">REserve</f>
        <v>-583.35</v>
      </c>
      <c r="F9" s="51" t="n">
        <f aca="false">REserve</f>
        <v>-583.35</v>
      </c>
      <c r="G9" s="51" t="n">
        <f aca="false">REserve</f>
        <v>-583.35</v>
      </c>
      <c r="H9" s="51" t="n">
        <f aca="false">REserve</f>
        <v>-583.35</v>
      </c>
      <c r="I9" s="51" t="n">
        <f aca="false">REserve</f>
        <v>-583.35</v>
      </c>
      <c r="J9" s="51" t="n">
        <f aca="false">REserve</f>
        <v>-583.35</v>
      </c>
      <c r="K9" s="51" t="n">
        <f aca="false">REserve</f>
        <v>-583.35</v>
      </c>
      <c r="L9" s="51" t="n">
        <f aca="false">REserve</f>
        <v>-583.35</v>
      </c>
      <c r="M9" s="51" t="n">
        <f aca="false">REserve</f>
        <v>-583.35</v>
      </c>
      <c r="N9" s="51" t="n">
        <f aca="false">REserve</f>
        <v>-583.35</v>
      </c>
      <c r="O9" s="51" t="n">
        <f aca="false">REserve</f>
        <v>-583.35</v>
      </c>
      <c r="P9" s="51"/>
      <c r="Q9" s="51" t="n">
        <f aca="false">SUM(D9:O9)</f>
        <v>-7000.2</v>
      </c>
    </row>
    <row r="10" customFormat="false" ht="15" hidden="false" customHeight="false" outlineLevel="0" collapsed="false">
      <c r="A10" s="58" t="s">
        <v>134</v>
      </c>
      <c r="B10" s="51" t="n">
        <f aca="false">B30</f>
        <v>-2192.78460713271</v>
      </c>
      <c r="D10" s="52" t="n">
        <f aca="false">Debt</f>
        <v>-2192.78460713271</v>
      </c>
      <c r="E10" s="51" t="n">
        <f aca="false">Debt</f>
        <v>-2192.78460713271</v>
      </c>
      <c r="F10" s="51" t="n">
        <f aca="false">Debt</f>
        <v>-2192.78460713271</v>
      </c>
      <c r="G10" s="51" t="n">
        <f aca="false">Debt</f>
        <v>-2192.78460713271</v>
      </c>
      <c r="H10" s="51" t="n">
        <f aca="false">Debt</f>
        <v>-2192.78460713271</v>
      </c>
      <c r="I10" s="51" t="n">
        <f aca="false">Debt</f>
        <v>-2192.78460713271</v>
      </c>
      <c r="J10" s="51" t="n">
        <f aca="false">Debt</f>
        <v>-2192.78460713271</v>
      </c>
      <c r="K10" s="51" t="n">
        <f aca="false">Debt</f>
        <v>-2192.78460713271</v>
      </c>
      <c r="L10" s="51" t="n">
        <f aca="false">Debt</f>
        <v>-2192.78460713271</v>
      </c>
      <c r="M10" s="51" t="n">
        <f aca="false">Debt</f>
        <v>-2192.78460713271</v>
      </c>
      <c r="N10" s="51" t="n">
        <f aca="false">Debt</f>
        <v>-2192.78460713271</v>
      </c>
      <c r="O10" s="51" t="n">
        <f aca="false">Debt</f>
        <v>-2192.78460713271</v>
      </c>
      <c r="P10" s="51"/>
      <c r="Q10" s="51" t="n">
        <f aca="false">SUM(D10:O10)</f>
        <v>-26313.4152855925</v>
      </c>
    </row>
    <row r="11" customFormat="false" ht="15" hidden="false" customHeight="false" outlineLevel="0" collapsed="false">
      <c r="A11" s="58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 t="n">
        <f aca="false">SUM(D11:O11)</f>
        <v>0</v>
      </c>
    </row>
    <row r="12" customFormat="false" ht="15" hidden="false" customHeight="false" outlineLevel="0" collapsed="false">
      <c r="A12" s="60" t="s">
        <v>132</v>
      </c>
      <c r="B12" s="51" t="n">
        <f aca="false">SUM(B8:B10)</f>
        <v>-10513.1856071327</v>
      </c>
      <c r="D12" s="52" t="n">
        <f aca="false">Expenses</f>
        <v>-10513.1856071327</v>
      </c>
      <c r="E12" s="51" t="n">
        <f aca="false">Expenses</f>
        <v>-10513.1856071327</v>
      </c>
      <c r="F12" s="51" t="n">
        <f aca="false">Expenses</f>
        <v>-10513.1856071327</v>
      </c>
      <c r="G12" s="51" t="n">
        <f aca="false">Expenses</f>
        <v>-10513.1856071327</v>
      </c>
      <c r="H12" s="51" t="n">
        <f aca="false">Expenses</f>
        <v>-10513.1856071327</v>
      </c>
      <c r="I12" s="51" t="n">
        <f aca="false">Expenses</f>
        <v>-10513.1856071327</v>
      </c>
      <c r="J12" s="51" t="n">
        <f aca="false">Expenses</f>
        <v>-10513.1856071327</v>
      </c>
      <c r="K12" s="51" t="n">
        <f aca="false">Expenses</f>
        <v>-10513.1856071327</v>
      </c>
      <c r="L12" s="51" t="n">
        <f aca="false">Expenses</f>
        <v>-10513.1856071327</v>
      </c>
      <c r="M12" s="51" t="n">
        <f aca="false">Expenses</f>
        <v>-10513.1856071327</v>
      </c>
      <c r="N12" s="51" t="n">
        <f aca="false">Expenses</f>
        <v>-10513.1856071327</v>
      </c>
      <c r="O12" s="51" t="n">
        <f aca="false">Expenses</f>
        <v>-10513.1856071327</v>
      </c>
      <c r="P12" s="51"/>
      <c r="Q12" s="51" t="n">
        <f aca="false">SUM(D12:O12)</f>
        <v>-126158.227285592</v>
      </c>
    </row>
    <row r="13" customFormat="false" ht="15" hidden="false" customHeight="false" outlineLevel="0" collapsed="false">
      <c r="A13" s="61"/>
      <c r="Q13" s="51" t="n">
        <f aca="false">SUM(D13:O13)</f>
        <v>0</v>
      </c>
    </row>
    <row r="14" customFormat="false" ht="15" hidden="false" customHeight="false" outlineLevel="0" collapsed="false">
      <c r="A14" s="62" t="s">
        <v>136</v>
      </c>
      <c r="B14" s="51" t="n">
        <f aca="false">B6+B12</f>
        <v>1153.81439286729</v>
      </c>
      <c r="D14" s="52" t="n">
        <f aca="false" t="array" ref="D14:D14">NOI</f>
        <v>1153.81439286729</v>
      </c>
      <c r="E14" s="51" t="n">
        <f aca="false" t="array" ref="E14:E14">NOI</f>
        <v>1153.81439286729</v>
      </c>
      <c r="F14" s="51" t="n">
        <f aca="false" t="array" ref="F14:F14">NOI</f>
        <v>1153.81439286729</v>
      </c>
      <c r="G14" s="51" t="n">
        <f aca="false" t="array" ref="G14:G14">NOI</f>
        <v>1153.81439286729</v>
      </c>
      <c r="H14" s="51" t="n">
        <f aca="false" t="array" ref="H14:H14">NOI</f>
        <v>1153.81439286729</v>
      </c>
      <c r="I14" s="51" t="n">
        <f aca="false" t="array" ref="I14:I14">NOI</f>
        <v>1153.81439286729</v>
      </c>
      <c r="J14" s="51" t="n">
        <f aca="false" t="array" ref="J14:J14">NOI</f>
        <v>1153.81439286729</v>
      </c>
      <c r="K14" s="51" t="n">
        <f aca="false" t="array" ref="K14:K14">NOI</f>
        <v>1153.81439286729</v>
      </c>
      <c r="L14" s="51" t="n">
        <f aca="false" t="array" ref="L14:L14">NOI</f>
        <v>1153.81439286729</v>
      </c>
      <c r="M14" s="51" t="n">
        <f aca="false" t="array" ref="M14:M14">NOI</f>
        <v>1153.81439286729</v>
      </c>
      <c r="N14" s="51" t="n">
        <f aca="false" t="array" ref="N14:N14">NOI</f>
        <v>1153.81439286729</v>
      </c>
      <c r="O14" s="51" t="n">
        <f aca="false" t="array" ref="O14:O14">NOI</f>
        <v>1153.81439286729</v>
      </c>
      <c r="P14" s="51"/>
      <c r="Q14" s="51" t="n">
        <f aca="false">SUM(D14:O14)</f>
        <v>13845.7727144075</v>
      </c>
    </row>
    <row r="15" customFormat="false" ht="15" hidden="false" customHeight="false" outlineLevel="0" collapsed="false">
      <c r="Q15" s="51"/>
    </row>
    <row r="16" customFormat="false" ht="15" hidden="false" customHeight="false" outlineLevel="0" collapsed="false">
      <c r="Q16" s="51"/>
    </row>
    <row r="18" customFormat="false" ht="15" hidden="false" customHeight="false" outlineLevel="0" collapsed="false">
      <c r="P18" s="81" t="s">
        <v>152</v>
      </c>
      <c r="Q18" s="82" t="n">
        <f aca="false">Q6/-Q12</f>
        <v>1.10974926496917</v>
      </c>
      <c r="R18" s="63" t="s">
        <v>137</v>
      </c>
    </row>
    <row r="19" customFormat="false" ht="15" hidden="false" customHeight="false" outlineLevel="0" collapsed="false">
      <c r="P19" s="37" t="s">
        <v>139</v>
      </c>
      <c r="Q19" s="83" t="n">
        <f aca="false">Q6+Q8+Q9</f>
        <v>40159.188</v>
      </c>
      <c r="R19" s="63" t="s">
        <v>140</v>
      </c>
    </row>
    <row r="20" customFormat="false" ht="15" hidden="false" customHeight="false" outlineLevel="0" collapsed="false">
      <c r="P20" s="63" t="s">
        <v>141</v>
      </c>
      <c r="Q20" s="84" t="n">
        <f aca="false">(Q19/Q10)*-1</f>
        <v>1.52618683527518</v>
      </c>
      <c r="R20" s="63" t="s">
        <v>142</v>
      </c>
    </row>
    <row r="21" customFormat="false" ht="15" hidden="false" customHeight="false" outlineLevel="0" collapsed="false">
      <c r="A21" s="70" t="s">
        <v>62</v>
      </c>
      <c r="B21" s="71" t="n">
        <v>11667</v>
      </c>
    </row>
    <row r="22" customFormat="false" ht="15" hidden="false" customHeight="false" outlineLevel="0" collapsed="false">
      <c r="A22" s="72" t="s">
        <v>143</v>
      </c>
      <c r="B22" s="50" t="n">
        <v>1</v>
      </c>
    </row>
    <row r="23" customFormat="false" ht="15" hidden="false" customHeight="false" outlineLevel="0" collapsed="false">
      <c r="A23" s="72" t="s">
        <v>144</v>
      </c>
      <c r="B23" s="50" t="n">
        <v>1</v>
      </c>
    </row>
    <row r="24" customFormat="false" ht="15" hidden="false" customHeight="false" outlineLevel="0" collapsed="false">
      <c r="A24" s="72"/>
      <c r="B24" s="50"/>
    </row>
    <row r="25" customFormat="false" ht="15" hidden="false" customHeight="false" outlineLevel="0" collapsed="false">
      <c r="A25" s="72" t="s">
        <v>145</v>
      </c>
      <c r="B25" s="50" t="n">
        <v>0</v>
      </c>
    </row>
    <row r="26" customFormat="false" ht="15" hidden="false" customHeight="false" outlineLevel="0" collapsed="false">
      <c r="A26" s="72"/>
      <c r="B26" s="50"/>
    </row>
    <row r="27" customFormat="false" ht="15" hidden="false" customHeight="false" outlineLevel="0" collapsed="false">
      <c r="A27" s="72" t="s">
        <v>146</v>
      </c>
      <c r="B27" s="73" t="n">
        <v>300000</v>
      </c>
    </row>
    <row r="28" customFormat="false" ht="15" hidden="false" customHeight="false" outlineLevel="0" collapsed="false">
      <c r="A28" s="72" t="s">
        <v>147</v>
      </c>
      <c r="B28" s="50" t="n">
        <v>20</v>
      </c>
      <c r="J28" s="51"/>
    </row>
    <row r="29" customFormat="false" ht="15" hidden="false" customHeight="false" outlineLevel="0" collapsed="false">
      <c r="A29" s="72" t="s">
        <v>148</v>
      </c>
      <c r="B29" s="74" t="n">
        <v>0.0625</v>
      </c>
    </row>
    <row r="30" customFormat="false" ht="15" hidden="false" customHeight="false" outlineLevel="0" collapsed="false">
      <c r="A30" s="75" t="s">
        <v>149</v>
      </c>
      <c r="B30" s="76" t="n">
        <f aca="false">-PMT(B29/12,B28*12,-B27)</f>
        <v>-2192.78460713271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2B4A"/>
    <pageSetUpPr fitToPage="false"/>
  </sheetPr>
  <dimension ref="A1:P5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" activeCellId="0" sqref="E4"/>
    </sheetView>
  </sheetViews>
  <sheetFormatPr defaultColWidth="11.42578125" defaultRowHeight="15" zeroHeight="false" outlineLevelRow="0" outlineLevelCol="0"/>
  <cols>
    <col collapsed="false" customWidth="true" hidden="false" outlineLevel="0" max="1" min="1" style="0" width="29.86"/>
    <col collapsed="false" customWidth="true" hidden="false" outlineLevel="0" max="2" min="2" style="34" width="17.42"/>
    <col collapsed="false" customWidth="true" hidden="false" outlineLevel="0" max="3" min="3" style="85" width="2.15"/>
    <col collapsed="false" customWidth="true" hidden="false" outlineLevel="0" max="4" min="4" style="0" width="20.71"/>
    <col collapsed="false" customWidth="true" hidden="false" outlineLevel="0" max="5" min="5" style="86" width="15.71"/>
    <col collapsed="false" customWidth="true" hidden="false" outlineLevel="0" max="6" min="6" style="0" width="2"/>
    <col collapsed="false" customWidth="true" hidden="false" outlineLevel="0" max="7" min="7" style="0" width="20.71"/>
    <col collapsed="false" customWidth="true" hidden="false" outlineLevel="0" max="8" min="8" style="86" width="15.71"/>
    <col collapsed="false" customWidth="true" hidden="false" outlineLevel="0" max="9" min="9" style="0" width="2.29"/>
    <col collapsed="false" customWidth="true" hidden="false" outlineLevel="0" max="10" min="10" style="0" width="20.71"/>
    <col collapsed="false" customWidth="true" hidden="false" outlineLevel="0" max="11" min="11" style="86" width="15.71"/>
    <col collapsed="false" customWidth="true" hidden="false" outlineLevel="0" max="12" min="12" style="0" width="2.42"/>
    <col collapsed="false" customWidth="true" hidden="false" outlineLevel="0" max="13" min="13" style="0" width="20.71"/>
    <col collapsed="false" customWidth="true" hidden="false" outlineLevel="0" max="14" min="14" style="86" width="15.71"/>
    <col collapsed="false" customWidth="true" hidden="false" outlineLevel="0" max="15" min="15" style="0" width="2.42"/>
  </cols>
  <sheetData>
    <row r="1" customFormat="false" ht="15" hidden="false" customHeight="false" outlineLevel="0" collapsed="false">
      <c r="A1" s="87" t="s">
        <v>153</v>
      </c>
      <c r="B1" s="87"/>
      <c r="D1" s="87" t="s">
        <v>154</v>
      </c>
      <c r="E1" s="87"/>
      <c r="G1" s="87" t="s">
        <v>155</v>
      </c>
      <c r="H1" s="87"/>
      <c r="J1" s="87" t="s">
        <v>156</v>
      </c>
      <c r="K1" s="87"/>
      <c r="M1" s="87" t="s">
        <v>157</v>
      </c>
      <c r="N1" s="87"/>
    </row>
    <row r="2" customFormat="false" ht="15" hidden="false" customHeight="false" outlineLevel="0" collapsed="false">
      <c r="A2" s="72" t="s">
        <v>158</v>
      </c>
      <c r="B2" s="88" t="n">
        <f aca="false">'Monthly Income'!B2</f>
        <v>11667</v>
      </c>
      <c r="D2" s="72" t="s">
        <v>158</v>
      </c>
      <c r="E2" s="89" t="n">
        <f aca="false">B$2</f>
        <v>11667</v>
      </c>
      <c r="G2" s="72" t="s">
        <v>158</v>
      </c>
      <c r="H2" s="89" t="n">
        <f aca="false">B2</f>
        <v>11667</v>
      </c>
      <c r="J2" s="72" t="s">
        <v>158</v>
      </c>
      <c r="K2" s="89" t="n">
        <f aca="false">B2</f>
        <v>11667</v>
      </c>
      <c r="M2" s="72" t="s">
        <v>158</v>
      </c>
      <c r="N2" s="89" t="n">
        <f aca="false">B2</f>
        <v>11667</v>
      </c>
    </row>
    <row r="3" customFormat="false" ht="15" hidden="false" customHeight="false" outlineLevel="0" collapsed="false">
      <c r="A3" s="72" t="s">
        <v>159</v>
      </c>
      <c r="B3" s="90" t="n">
        <f aca="false">'Monthly Income'!B3</f>
        <v>1</v>
      </c>
      <c r="D3" s="72" t="s">
        <v>159</v>
      </c>
      <c r="E3" s="91" t="n">
        <f aca="false">B$3</f>
        <v>1</v>
      </c>
      <c r="G3" s="72" t="s">
        <v>159</v>
      </c>
      <c r="H3" s="91" t="n">
        <f aca="false">B3*0.9</f>
        <v>0.9</v>
      </c>
      <c r="J3" s="72" t="s">
        <v>159</v>
      </c>
      <c r="K3" s="91" t="n">
        <f aca="false">B3</f>
        <v>1</v>
      </c>
      <c r="M3" s="72" t="s">
        <v>159</v>
      </c>
      <c r="N3" s="91" t="n">
        <f aca="false">B3</f>
        <v>1</v>
      </c>
    </row>
    <row r="4" customFormat="false" ht="15" hidden="false" customHeight="false" outlineLevel="0" collapsed="false">
      <c r="A4" s="72" t="s">
        <v>160</v>
      </c>
      <c r="B4" s="92" t="n">
        <f aca="false">'Monthly Income'!B6</f>
        <v>0</v>
      </c>
      <c r="D4" s="72" t="s">
        <v>160</v>
      </c>
      <c r="E4" s="93" t="n">
        <f aca="false">B4*1.03</f>
        <v>0</v>
      </c>
      <c r="G4" s="72" t="s">
        <v>160</v>
      </c>
      <c r="H4" s="93" t="n">
        <f aca="false">B4</f>
        <v>0</v>
      </c>
      <c r="J4" s="72" t="s">
        <v>160</v>
      </c>
      <c r="K4" s="93" t="n">
        <f aca="false">B4</f>
        <v>0</v>
      </c>
      <c r="M4" s="72" t="s">
        <v>160</v>
      </c>
      <c r="N4" s="93" t="n">
        <f aca="false">B4</f>
        <v>0</v>
      </c>
    </row>
    <row r="5" customFormat="false" ht="15" hidden="false" customHeight="false" outlineLevel="0" collapsed="false">
      <c r="A5" s="72" t="s">
        <v>69</v>
      </c>
      <c r="B5" s="92" t="n">
        <f aca="false">'Monthly Income'!B7</f>
        <v>0</v>
      </c>
      <c r="D5" s="72" t="s">
        <v>69</v>
      </c>
      <c r="E5" s="93" t="n">
        <f aca="false">B$5</f>
        <v>0</v>
      </c>
      <c r="G5" s="72" t="s">
        <v>69</v>
      </c>
      <c r="H5" s="93" t="n">
        <f aca="false">B5</f>
        <v>0</v>
      </c>
      <c r="J5" s="72" t="s">
        <v>69</v>
      </c>
      <c r="K5" s="93" t="n">
        <f aca="false">B5</f>
        <v>0</v>
      </c>
      <c r="M5" s="72" t="s">
        <v>69</v>
      </c>
      <c r="N5" s="93" t="n">
        <f aca="false">B5</f>
        <v>0</v>
      </c>
    </row>
    <row r="6" customFormat="false" ht="15" hidden="false" customHeight="false" outlineLevel="0" collapsed="false">
      <c r="A6" s="72" t="s">
        <v>161</v>
      </c>
      <c r="B6" s="92" t="n">
        <f aca="false">'Monthly Income'!B11</f>
        <v>0</v>
      </c>
      <c r="C6" s="94"/>
      <c r="D6" s="72" t="s">
        <v>161</v>
      </c>
      <c r="E6" s="93" t="n">
        <f aca="false">B$6</f>
        <v>0</v>
      </c>
      <c r="G6" s="72" t="s">
        <v>161</v>
      </c>
      <c r="H6" s="93" t="n">
        <f aca="false">B6</f>
        <v>0</v>
      </c>
      <c r="J6" s="72" t="s">
        <v>161</v>
      </c>
      <c r="K6" s="93" t="n">
        <f aca="false">B6</f>
        <v>0</v>
      </c>
      <c r="M6" s="72" t="s">
        <v>161</v>
      </c>
      <c r="N6" s="93" t="n">
        <f aca="false">B6</f>
        <v>0</v>
      </c>
    </row>
    <row r="7" customFormat="false" ht="15" hidden="false" customHeight="false" outlineLevel="0" collapsed="false">
      <c r="A7" s="72" t="s">
        <v>162</v>
      </c>
      <c r="B7" s="95"/>
      <c r="D7" s="72"/>
      <c r="E7" s="93"/>
      <c r="G7" s="72"/>
      <c r="H7" s="93"/>
      <c r="J7" s="72"/>
      <c r="K7" s="93"/>
      <c r="M7" s="72"/>
      <c r="N7" s="93"/>
    </row>
    <row r="8" customFormat="false" ht="15" hidden="false" customHeight="false" outlineLevel="0" collapsed="false">
      <c r="A8" s="0" t="s">
        <v>162</v>
      </c>
      <c r="D8" s="72" t="s">
        <v>146</v>
      </c>
      <c r="E8" s="91" t="n">
        <f aca="false">B$9</f>
        <v>300000</v>
      </c>
      <c r="G8" s="72" t="s">
        <v>146</v>
      </c>
      <c r="H8" s="91" t="n">
        <f aca="false">E$8</f>
        <v>300000</v>
      </c>
      <c r="J8" s="72" t="s">
        <v>146</v>
      </c>
      <c r="K8" s="91" t="n">
        <f aca="false">B9</f>
        <v>300000</v>
      </c>
      <c r="M8" s="72" t="s">
        <v>146</v>
      </c>
      <c r="N8" s="91" t="n">
        <f aca="false">B9</f>
        <v>300000</v>
      </c>
    </row>
    <row r="9" customFormat="false" ht="15" hidden="false" customHeight="false" outlineLevel="0" collapsed="false">
      <c r="A9" s="72" t="s">
        <v>146</v>
      </c>
      <c r="B9" s="96" t="n">
        <v>300000</v>
      </c>
      <c r="D9" s="72" t="s">
        <v>163</v>
      </c>
      <c r="E9" s="93" t="n">
        <f aca="false">B$10</f>
        <v>20</v>
      </c>
      <c r="G9" s="72" t="s">
        <v>163</v>
      </c>
      <c r="H9" s="93" t="n">
        <f aca="false">E$9</f>
        <v>20</v>
      </c>
      <c r="J9" s="72" t="s">
        <v>163</v>
      </c>
      <c r="K9" s="93" t="n">
        <f aca="false">B10</f>
        <v>20</v>
      </c>
      <c r="M9" s="72" t="s">
        <v>163</v>
      </c>
      <c r="N9" s="93" t="n">
        <f aca="false">B10</f>
        <v>20</v>
      </c>
    </row>
    <row r="10" customFormat="false" ht="15" hidden="false" customHeight="false" outlineLevel="0" collapsed="false">
      <c r="A10" s="72" t="s">
        <v>163</v>
      </c>
      <c r="B10" s="95" t="n">
        <v>20</v>
      </c>
      <c r="C10" s="97"/>
      <c r="D10" s="72" t="s">
        <v>148</v>
      </c>
      <c r="E10" s="98" t="n">
        <f aca="false">B$11</f>
        <v>0.0625</v>
      </c>
      <c r="F10" s="99"/>
      <c r="G10" s="72" t="s">
        <v>148</v>
      </c>
      <c r="H10" s="98" t="n">
        <f aca="false">E$10</f>
        <v>0.0625</v>
      </c>
      <c r="I10" s="99"/>
      <c r="J10" s="72" t="s">
        <v>148</v>
      </c>
      <c r="K10" s="98" t="n">
        <f aca="false">B11</f>
        <v>0.0625</v>
      </c>
      <c r="L10" s="99"/>
      <c r="M10" s="72" t="s">
        <v>148</v>
      </c>
      <c r="N10" s="98" t="n">
        <f aca="false">B11</f>
        <v>0.0625</v>
      </c>
    </row>
    <row r="11" customFormat="false" ht="15" hidden="false" customHeight="false" outlineLevel="0" collapsed="false">
      <c r="A11" s="72" t="s">
        <v>148</v>
      </c>
      <c r="B11" s="100" t="n">
        <v>0.0625</v>
      </c>
      <c r="D11" s="72"/>
      <c r="E11" s="93"/>
      <c r="G11" s="72"/>
      <c r="H11" s="93"/>
      <c r="J11" s="72"/>
      <c r="K11" s="93"/>
      <c r="M11" s="72"/>
      <c r="N11" s="93"/>
    </row>
    <row r="12" customFormat="false" ht="15" hidden="false" customHeight="false" outlineLevel="0" collapsed="false">
      <c r="A12" s="72"/>
      <c r="B12" s="95"/>
      <c r="D12" s="72"/>
      <c r="E12" s="93"/>
      <c r="G12" s="72"/>
      <c r="H12" s="93"/>
      <c r="J12" s="72"/>
      <c r="K12" s="93"/>
      <c r="M12" s="72"/>
      <c r="N12" s="93"/>
    </row>
    <row r="13" customFormat="false" ht="15" hidden="false" customHeight="false" outlineLevel="0" collapsed="false">
      <c r="A13" s="72" t="s">
        <v>164</v>
      </c>
      <c r="B13" s="101" t="n">
        <f aca="false">'Monthly Income'!B18</f>
        <v>11667</v>
      </c>
      <c r="D13" s="72" t="s">
        <v>164</v>
      </c>
      <c r="E13" s="89" t="n">
        <f aca="false">(E2*E3) +(E4*E5)+ E6</f>
        <v>11667</v>
      </c>
      <c r="G13" s="72" t="s">
        <v>164</v>
      </c>
      <c r="H13" s="89" t="n">
        <f aca="false">(H2*H3) +(H4*H5)+ H6</f>
        <v>10500.3</v>
      </c>
      <c r="J13" s="72" t="s">
        <v>164</v>
      </c>
      <c r="K13" s="102" t="n">
        <f aca="false">(K2*K3) +(K4*K5)+ K6</f>
        <v>11667</v>
      </c>
      <c r="M13" s="72" t="s">
        <v>164</v>
      </c>
      <c r="N13" s="89" t="n">
        <f aca="false">B13</f>
        <v>11667</v>
      </c>
    </row>
    <row r="14" customFormat="false" ht="15" hidden="false" customHeight="false" outlineLevel="0" collapsed="false">
      <c r="A14" s="72" t="s">
        <v>132</v>
      </c>
      <c r="B14" s="101" t="n">
        <f aca="false">-('Monthly Expenses'!B29)</f>
        <v>-7154</v>
      </c>
      <c r="D14" s="72" t="s">
        <v>132</v>
      </c>
      <c r="E14" s="89" t="n">
        <f aca="false">B$14</f>
        <v>-7154</v>
      </c>
      <c r="G14" s="72" t="s">
        <v>132</v>
      </c>
      <c r="H14" s="89" t="n">
        <f aca="false">B14</f>
        <v>-7154</v>
      </c>
      <c r="J14" s="72" t="s">
        <v>132</v>
      </c>
      <c r="K14" s="89" t="n">
        <f aca="false">B14</f>
        <v>-7154</v>
      </c>
      <c r="M14" s="72" t="s">
        <v>132</v>
      </c>
      <c r="N14" s="89" t="n">
        <f aca="false">B14*1.1</f>
        <v>-7869.4</v>
      </c>
    </row>
    <row r="15" customFormat="false" ht="15" hidden="false" customHeight="false" outlineLevel="0" collapsed="false">
      <c r="A15" s="72" t="s">
        <v>165</v>
      </c>
      <c r="B15" s="101" t="n">
        <f aca="false">-(0.1*B13)</f>
        <v>-1166.7</v>
      </c>
      <c r="C15" s="94"/>
      <c r="D15" s="72" t="s">
        <v>133</v>
      </c>
      <c r="E15" s="89" t="n">
        <f aca="false">B$15</f>
        <v>-1166.7</v>
      </c>
      <c r="F15" s="103"/>
      <c r="G15" s="72" t="s">
        <v>133</v>
      </c>
      <c r="H15" s="89" t="n">
        <f aca="false">B15</f>
        <v>-1166.7</v>
      </c>
      <c r="I15" s="103"/>
      <c r="J15" s="72" t="s">
        <v>133</v>
      </c>
      <c r="K15" s="89" t="n">
        <f aca="false">B15*1.05</f>
        <v>-1225.035</v>
      </c>
      <c r="L15" s="103"/>
      <c r="M15" s="72" t="s">
        <v>133</v>
      </c>
      <c r="N15" s="89" t="n">
        <f aca="false">B15</f>
        <v>-1166.7</v>
      </c>
      <c r="O15" s="52"/>
    </row>
    <row r="16" customFormat="false" ht="15" hidden="false" customHeight="false" outlineLevel="0" collapsed="false">
      <c r="A16" s="72" t="s">
        <v>149</v>
      </c>
      <c r="B16" s="104" t="n">
        <f aca="false">-PMT(B11/12,B10*12,-B9)</f>
        <v>-2192.78460713271</v>
      </c>
      <c r="D16" s="72" t="s">
        <v>149</v>
      </c>
      <c r="E16" s="105" t="n">
        <f aca="false">B$16</f>
        <v>-2192.78460713271</v>
      </c>
      <c r="G16" s="72" t="s">
        <v>149</v>
      </c>
      <c r="H16" s="105" t="n">
        <f aca="false">B16</f>
        <v>-2192.78460713271</v>
      </c>
      <c r="J16" s="72" t="s">
        <v>149</v>
      </c>
      <c r="K16" s="105" t="n">
        <f aca="false">B16</f>
        <v>-2192.78460713271</v>
      </c>
      <c r="M16" s="72" t="s">
        <v>149</v>
      </c>
      <c r="N16" s="105" t="n">
        <f aca="false">B16</f>
        <v>-2192.78460713271</v>
      </c>
    </row>
    <row r="17" customFormat="false" ht="15" hidden="false" customHeight="false" outlineLevel="0" collapsed="false">
      <c r="A17" s="72"/>
      <c r="B17" s="95"/>
      <c r="D17" s="72"/>
      <c r="E17" s="93"/>
      <c r="G17" s="72"/>
      <c r="H17" s="93"/>
      <c r="J17" s="72"/>
      <c r="K17" s="93"/>
      <c r="M17" s="72"/>
      <c r="N17" s="93"/>
    </row>
    <row r="18" customFormat="false" ht="15" hidden="false" customHeight="false" outlineLevel="0" collapsed="false">
      <c r="A18" s="75" t="s">
        <v>166</v>
      </c>
      <c r="B18" s="106" t="n">
        <f aca="false">SUM(B13:B16)</f>
        <v>1153.51539286729</v>
      </c>
      <c r="D18" s="75" t="s">
        <v>166</v>
      </c>
      <c r="E18" s="107" t="n">
        <f aca="false">SUM(E13:E16)</f>
        <v>1153.51539286729</v>
      </c>
      <c r="F18" s="51"/>
      <c r="G18" s="75" t="s">
        <v>166</v>
      </c>
      <c r="H18" s="107" t="n">
        <f aca="false">SUM(H13:H16)</f>
        <v>-13.184607132705</v>
      </c>
      <c r="I18" s="51"/>
      <c r="J18" s="75" t="s">
        <v>166</v>
      </c>
      <c r="K18" s="107" t="n">
        <f aca="false">SUM(K13:K16)</f>
        <v>1095.18039286729</v>
      </c>
      <c r="L18" s="51"/>
      <c r="M18" s="75" t="s">
        <v>166</v>
      </c>
      <c r="N18" s="107" t="n">
        <f aca="false">SUM(N13:N16)</f>
        <v>438.115392867293</v>
      </c>
      <c r="O18" s="51"/>
    </row>
    <row r="19" customFormat="false" ht="15" hidden="false" customHeight="false" outlineLevel="0" collapsed="false">
      <c r="B19" s="108"/>
      <c r="E19" s="109"/>
      <c r="H19" s="109"/>
      <c r="K19" s="109"/>
      <c r="N19" s="109"/>
    </row>
    <row r="20" customFormat="false" ht="15" hidden="false" customHeight="false" outlineLevel="0" collapsed="false">
      <c r="A20" s="110"/>
      <c r="B20" s="110"/>
      <c r="D20" s="111" t="s">
        <v>167</v>
      </c>
      <c r="E20" s="111"/>
      <c r="G20" s="111" t="s">
        <v>168</v>
      </c>
      <c r="H20" s="111"/>
      <c r="J20" s="111" t="s">
        <v>169</v>
      </c>
      <c r="K20" s="111"/>
      <c r="M20" s="111" t="s">
        <v>170</v>
      </c>
      <c r="N20" s="111"/>
    </row>
    <row r="21" customFormat="false" ht="15" hidden="false" customHeight="false" outlineLevel="0" collapsed="false">
      <c r="A21" s="72"/>
      <c r="B21" s="112"/>
      <c r="D21" s="72" t="s">
        <v>158</v>
      </c>
      <c r="E21" s="89" t="n">
        <f aca="false">B$2</f>
        <v>11667</v>
      </c>
      <c r="G21" s="72" t="s">
        <v>158</v>
      </c>
      <c r="H21" s="89" t="n">
        <f aca="false">B2</f>
        <v>11667</v>
      </c>
      <c r="J21" s="72" t="s">
        <v>158</v>
      </c>
      <c r="K21" s="89" t="n">
        <f aca="false">B2</f>
        <v>11667</v>
      </c>
      <c r="M21" s="72" t="s">
        <v>158</v>
      </c>
      <c r="N21" s="89" t="n">
        <f aca="false">B2</f>
        <v>11667</v>
      </c>
    </row>
    <row r="22" customFormat="false" ht="15" hidden="false" customHeight="false" outlineLevel="0" collapsed="false">
      <c r="A22" s="72"/>
      <c r="B22" s="113"/>
      <c r="D22" s="72" t="s">
        <v>159</v>
      </c>
      <c r="E22" s="91" t="n">
        <f aca="false">B$3</f>
        <v>1</v>
      </c>
      <c r="G22" s="72" t="s">
        <v>159</v>
      </c>
      <c r="H22" s="91" t="n">
        <f aca="false">B3*0.8</f>
        <v>0.8</v>
      </c>
      <c r="J22" s="72" t="s">
        <v>159</v>
      </c>
      <c r="K22" s="91" t="n">
        <f aca="false">B3</f>
        <v>1</v>
      </c>
      <c r="M22" s="72" t="s">
        <v>159</v>
      </c>
      <c r="N22" s="91" t="n">
        <f aca="false">B3</f>
        <v>1</v>
      </c>
    </row>
    <row r="23" customFormat="false" ht="15" hidden="false" customHeight="false" outlineLevel="0" collapsed="false">
      <c r="A23" s="72"/>
      <c r="B23" s="114"/>
      <c r="D23" s="72" t="s">
        <v>160</v>
      </c>
      <c r="E23" s="93" t="n">
        <f aca="false">B4*1.05</f>
        <v>0</v>
      </c>
      <c r="G23" s="72" t="s">
        <v>160</v>
      </c>
      <c r="H23" s="93" t="n">
        <f aca="false">B4</f>
        <v>0</v>
      </c>
      <c r="J23" s="72" t="s">
        <v>160</v>
      </c>
      <c r="K23" s="93" t="n">
        <f aca="false">B4</f>
        <v>0</v>
      </c>
      <c r="M23" s="72" t="s">
        <v>160</v>
      </c>
      <c r="N23" s="93" t="n">
        <f aca="false">B4</f>
        <v>0</v>
      </c>
    </row>
    <row r="24" customFormat="false" ht="15" hidden="false" customHeight="false" outlineLevel="0" collapsed="false">
      <c r="A24" s="72"/>
      <c r="B24" s="95"/>
      <c r="D24" s="72" t="s">
        <v>69</v>
      </c>
      <c r="E24" s="93" t="n">
        <f aca="false">B$5</f>
        <v>0</v>
      </c>
      <c r="G24" s="72" t="s">
        <v>69</v>
      </c>
      <c r="H24" s="93" t="n">
        <f aca="false">B5</f>
        <v>0</v>
      </c>
      <c r="J24" s="72" t="s">
        <v>69</v>
      </c>
      <c r="K24" s="93" t="n">
        <f aca="false">B5</f>
        <v>0</v>
      </c>
      <c r="M24" s="72" t="s">
        <v>69</v>
      </c>
      <c r="N24" s="93" t="n">
        <f aca="false">B5</f>
        <v>0</v>
      </c>
    </row>
    <row r="25" customFormat="false" ht="15" hidden="false" customHeight="false" outlineLevel="0" collapsed="false">
      <c r="A25" s="72"/>
      <c r="B25" s="95"/>
      <c r="D25" s="72" t="s">
        <v>161</v>
      </c>
      <c r="E25" s="93" t="n">
        <f aca="false">B$6</f>
        <v>0</v>
      </c>
      <c r="G25" s="72" t="s">
        <v>161</v>
      </c>
      <c r="H25" s="93" t="n">
        <f aca="false">B6</f>
        <v>0</v>
      </c>
      <c r="J25" s="72" t="s">
        <v>161</v>
      </c>
      <c r="K25" s="93" t="n">
        <f aca="false">B6</f>
        <v>0</v>
      </c>
      <c r="M25" s="72" t="s">
        <v>161</v>
      </c>
      <c r="N25" s="93" t="n">
        <f aca="false">B6</f>
        <v>0</v>
      </c>
    </row>
    <row r="26" customFormat="false" ht="15" hidden="false" customHeight="false" outlineLevel="0" collapsed="false">
      <c r="A26" s="72"/>
      <c r="B26" s="95"/>
      <c r="D26" s="72"/>
      <c r="E26" s="93"/>
      <c r="G26" s="72"/>
      <c r="H26" s="93"/>
      <c r="J26" s="72"/>
      <c r="K26" s="93"/>
      <c r="M26" s="72"/>
      <c r="N26" s="93"/>
    </row>
    <row r="27" customFormat="false" ht="15" hidden="false" customHeight="false" outlineLevel="0" collapsed="false">
      <c r="A27" s="72"/>
      <c r="B27" s="113"/>
      <c r="D27" s="72" t="s">
        <v>146</v>
      </c>
      <c r="E27" s="91" t="n">
        <f aca="false">B$9</f>
        <v>300000</v>
      </c>
      <c r="G27" s="72" t="s">
        <v>146</v>
      </c>
      <c r="H27" s="91" t="n">
        <f aca="false">B9</f>
        <v>300000</v>
      </c>
      <c r="J27" s="72" t="s">
        <v>146</v>
      </c>
      <c r="K27" s="91" t="n">
        <f aca="false">B9</f>
        <v>300000</v>
      </c>
      <c r="M27" s="72" t="s">
        <v>146</v>
      </c>
      <c r="N27" s="91" t="n">
        <f aca="false">B9</f>
        <v>300000</v>
      </c>
    </row>
    <row r="28" customFormat="false" ht="15" hidden="false" customHeight="false" outlineLevel="0" collapsed="false">
      <c r="A28" s="72"/>
      <c r="B28" s="95"/>
      <c r="D28" s="72" t="s">
        <v>163</v>
      </c>
      <c r="E28" s="93" t="n">
        <f aca="false">B$10</f>
        <v>20</v>
      </c>
      <c r="G28" s="72" t="s">
        <v>163</v>
      </c>
      <c r="H28" s="93" t="n">
        <f aca="false">B10</f>
        <v>20</v>
      </c>
      <c r="J28" s="72" t="s">
        <v>163</v>
      </c>
      <c r="K28" s="93" t="n">
        <f aca="false">B10</f>
        <v>20</v>
      </c>
      <c r="M28" s="72" t="s">
        <v>163</v>
      </c>
      <c r="N28" s="93" t="n">
        <f aca="false">B10</f>
        <v>20</v>
      </c>
    </row>
    <row r="29" customFormat="false" ht="15" hidden="false" customHeight="false" outlineLevel="0" collapsed="false">
      <c r="A29" s="72"/>
      <c r="B29" s="115"/>
      <c r="D29" s="72" t="s">
        <v>148</v>
      </c>
      <c r="E29" s="98" t="n">
        <f aca="false">B$11</f>
        <v>0.0625</v>
      </c>
      <c r="G29" s="72" t="s">
        <v>148</v>
      </c>
      <c r="H29" s="98" t="n">
        <f aca="false">B11</f>
        <v>0.0625</v>
      </c>
      <c r="J29" s="72" t="s">
        <v>148</v>
      </c>
      <c r="K29" s="98" t="n">
        <f aca="false">B11</f>
        <v>0.0625</v>
      </c>
      <c r="M29" s="72" t="s">
        <v>148</v>
      </c>
      <c r="N29" s="98" t="n">
        <f aca="false">B11</f>
        <v>0.0625</v>
      </c>
    </row>
    <row r="30" customFormat="false" ht="15" hidden="false" customHeight="false" outlineLevel="0" collapsed="false">
      <c r="A30" s="72"/>
      <c r="B30" s="95"/>
      <c r="D30" s="72"/>
      <c r="E30" s="93"/>
      <c r="G30" s="72"/>
      <c r="H30" s="93"/>
      <c r="J30" s="72"/>
      <c r="K30" s="93"/>
      <c r="M30" s="72"/>
      <c r="N30" s="93"/>
    </row>
    <row r="31" customFormat="false" ht="15" hidden="false" customHeight="false" outlineLevel="0" collapsed="false">
      <c r="A31" s="72"/>
      <c r="B31" s="95"/>
      <c r="D31" s="72"/>
      <c r="E31" s="93"/>
      <c r="G31" s="72"/>
      <c r="H31" s="93"/>
      <c r="J31" s="72"/>
      <c r="K31" s="93"/>
      <c r="M31" s="72"/>
      <c r="N31" s="93"/>
    </row>
    <row r="32" customFormat="false" ht="15" hidden="false" customHeight="false" outlineLevel="0" collapsed="false">
      <c r="A32" s="72"/>
      <c r="B32" s="101"/>
      <c r="D32" s="72" t="s">
        <v>164</v>
      </c>
      <c r="E32" s="89" t="n">
        <f aca="false">(E21*E22) +(E23*E24)+ E25</f>
        <v>11667</v>
      </c>
      <c r="G32" s="72" t="s">
        <v>164</v>
      </c>
      <c r="H32" s="89" t="n">
        <f aca="false">(H21*H22) +(H23*H24)+ H25</f>
        <v>9333.6</v>
      </c>
      <c r="J32" s="72" t="s">
        <v>164</v>
      </c>
      <c r="K32" s="89" t="n">
        <f aca="false">(K21*K22) +(K23*K24)+ K25</f>
        <v>11667</v>
      </c>
      <c r="L32" s="51"/>
      <c r="M32" s="72" t="s">
        <v>164</v>
      </c>
      <c r="N32" s="116" t="n">
        <f aca="false">(N21*N22) +(N23*N24)+ N25</f>
        <v>11667</v>
      </c>
      <c r="O32" s="51"/>
    </row>
    <row r="33" customFormat="false" ht="15" hidden="false" customHeight="false" outlineLevel="0" collapsed="false">
      <c r="A33" s="72"/>
      <c r="B33" s="112"/>
      <c r="D33" s="72" t="s">
        <v>132</v>
      </c>
      <c r="E33" s="89" t="n">
        <f aca="false">B$14</f>
        <v>-7154</v>
      </c>
      <c r="G33" s="72" t="s">
        <v>132</v>
      </c>
      <c r="H33" s="89" t="n">
        <f aca="false">B14</f>
        <v>-7154</v>
      </c>
      <c r="J33" s="72" t="s">
        <v>132</v>
      </c>
      <c r="K33" s="89" t="n">
        <f aca="false">H$14</f>
        <v>-7154</v>
      </c>
      <c r="M33" s="72" t="s">
        <v>132</v>
      </c>
      <c r="N33" s="89" t="n">
        <f aca="false">B14*0.9</f>
        <v>-6438.6</v>
      </c>
    </row>
    <row r="34" customFormat="false" ht="15" hidden="false" customHeight="false" outlineLevel="0" collapsed="false">
      <c r="A34" s="72"/>
      <c r="B34" s="101"/>
      <c r="D34" s="72" t="s">
        <v>133</v>
      </c>
      <c r="E34" s="89" t="n">
        <f aca="false">B$15</f>
        <v>-1166.7</v>
      </c>
      <c r="F34" s="103"/>
      <c r="G34" s="72" t="s">
        <v>133</v>
      </c>
      <c r="H34" s="89" t="n">
        <f aca="false">B15</f>
        <v>-1166.7</v>
      </c>
      <c r="I34" s="103"/>
      <c r="J34" s="72" t="s">
        <v>133</v>
      </c>
      <c r="K34" s="89" t="n">
        <f aca="false">B15*1.1</f>
        <v>-1283.37</v>
      </c>
      <c r="L34" s="103"/>
      <c r="M34" s="72" t="s">
        <v>133</v>
      </c>
      <c r="N34" s="89" t="n">
        <f aca="false">B15</f>
        <v>-1166.7</v>
      </c>
      <c r="O34" s="51"/>
      <c r="P34" s="51"/>
    </row>
    <row r="35" customFormat="false" ht="15" hidden="false" customHeight="false" outlineLevel="0" collapsed="false">
      <c r="A35" s="72"/>
      <c r="B35" s="104"/>
      <c r="D35" s="72" t="s">
        <v>149</v>
      </c>
      <c r="E35" s="105" t="n">
        <f aca="false">B$16</f>
        <v>-2192.78460713271</v>
      </c>
      <c r="G35" s="72" t="s">
        <v>149</v>
      </c>
      <c r="H35" s="105" t="n">
        <f aca="false">B16</f>
        <v>-2192.78460713271</v>
      </c>
      <c r="J35" s="72" t="s">
        <v>149</v>
      </c>
      <c r="K35" s="105" t="n">
        <f aca="false">H$16</f>
        <v>-2192.78460713271</v>
      </c>
      <c r="L35" s="117"/>
      <c r="M35" s="72" t="s">
        <v>149</v>
      </c>
      <c r="N35" s="105" t="n">
        <f aca="false">B16</f>
        <v>-2192.78460713271</v>
      </c>
      <c r="O35" s="117"/>
    </row>
    <row r="36" customFormat="false" ht="15" hidden="false" customHeight="false" outlineLevel="0" collapsed="false">
      <c r="A36" s="72"/>
      <c r="B36" s="95"/>
      <c r="D36" s="72"/>
      <c r="E36" s="93"/>
      <c r="G36" s="72"/>
      <c r="H36" s="93"/>
      <c r="J36" s="72"/>
      <c r="K36" s="93"/>
      <c r="M36" s="72"/>
      <c r="N36" s="93"/>
    </row>
    <row r="37" customFormat="false" ht="15" hidden="false" customHeight="false" outlineLevel="0" collapsed="false">
      <c r="A37" s="75"/>
      <c r="B37" s="106"/>
      <c r="D37" s="75" t="s">
        <v>166</v>
      </c>
      <c r="E37" s="107" t="n">
        <f aca="false">SUM(E32:E35)</f>
        <v>1153.51539286729</v>
      </c>
      <c r="G37" s="75" t="s">
        <v>166</v>
      </c>
      <c r="H37" s="107" t="n">
        <f aca="false">SUM(H32:H35)</f>
        <v>-1179.88460713271</v>
      </c>
      <c r="J37" s="75" t="s">
        <v>166</v>
      </c>
      <c r="K37" s="107" t="n">
        <f aca="false">SUM(K32:K35)</f>
        <v>1036.84539286729</v>
      </c>
      <c r="L37" s="51"/>
      <c r="M37" s="75" t="s">
        <v>166</v>
      </c>
      <c r="N37" s="107" t="n">
        <f aca="false">K$18</f>
        <v>1095.18039286729</v>
      </c>
      <c r="O37" s="51"/>
    </row>
    <row r="39" customFormat="false" ht="15" hidden="false" customHeight="false" outlineLevel="0" collapsed="false">
      <c r="B39" s="108"/>
    </row>
    <row r="40" customFormat="false" ht="15" hidden="false" customHeight="false" outlineLevel="0" collapsed="false">
      <c r="A40" s="72"/>
      <c r="B40" s="112"/>
      <c r="E40" s="109"/>
    </row>
    <row r="41" customFormat="false" ht="15" hidden="false" customHeight="false" outlineLevel="0" collapsed="false">
      <c r="A41" s="72"/>
      <c r="B41" s="113"/>
    </row>
    <row r="42" customFormat="false" ht="15" hidden="false" customHeight="false" outlineLevel="0" collapsed="false">
      <c r="A42" s="72"/>
      <c r="B42" s="114"/>
    </row>
    <row r="43" customFormat="false" ht="15" hidden="false" customHeight="false" outlineLevel="0" collapsed="false">
      <c r="A43" s="72"/>
      <c r="B43" s="95"/>
    </row>
    <row r="44" customFormat="false" ht="15" hidden="false" customHeight="false" outlineLevel="0" collapsed="false">
      <c r="A44" s="72"/>
      <c r="B44" s="95"/>
    </row>
    <row r="45" customFormat="false" ht="15" hidden="false" customHeight="false" outlineLevel="0" collapsed="false">
      <c r="A45" s="72"/>
      <c r="B45" s="95"/>
    </row>
    <row r="46" customFormat="false" ht="15" hidden="false" customHeight="false" outlineLevel="0" collapsed="false">
      <c r="A46" s="72"/>
      <c r="B46" s="113"/>
    </row>
    <row r="47" customFormat="false" ht="15" hidden="false" customHeight="false" outlineLevel="0" collapsed="false">
      <c r="A47" s="72"/>
      <c r="B47" s="95"/>
    </row>
    <row r="48" customFormat="false" ht="15" hidden="false" customHeight="false" outlineLevel="0" collapsed="false">
      <c r="A48" s="72"/>
      <c r="B48" s="115"/>
    </row>
    <row r="49" customFormat="false" ht="15" hidden="false" customHeight="false" outlineLevel="0" collapsed="false">
      <c r="A49" s="72"/>
      <c r="B49" s="95"/>
    </row>
    <row r="50" customFormat="false" ht="15" hidden="false" customHeight="false" outlineLevel="0" collapsed="false">
      <c r="A50" s="72"/>
      <c r="B50" s="95"/>
    </row>
    <row r="51" customFormat="false" ht="15" hidden="false" customHeight="false" outlineLevel="0" collapsed="false">
      <c r="A51" s="72"/>
      <c r="B51" s="101"/>
    </row>
    <row r="52" customFormat="false" ht="15" hidden="false" customHeight="false" outlineLevel="0" collapsed="false">
      <c r="A52" s="72"/>
      <c r="B52" s="112"/>
    </row>
    <row r="53" customFormat="false" ht="15" hidden="false" customHeight="false" outlineLevel="0" collapsed="false">
      <c r="A53" s="72"/>
      <c r="B53" s="101"/>
    </row>
    <row r="54" customFormat="false" ht="15" hidden="false" customHeight="false" outlineLevel="0" collapsed="false">
      <c r="A54" s="72"/>
      <c r="B54" s="104"/>
    </row>
    <row r="55" customFormat="false" ht="15" hidden="false" customHeight="false" outlineLevel="0" collapsed="false">
      <c r="A55" s="72"/>
      <c r="B55" s="95"/>
    </row>
    <row r="56" customFormat="false" ht="15" hidden="false" customHeight="false" outlineLevel="0" collapsed="false">
      <c r="B56" s="108"/>
    </row>
  </sheetData>
  <mergeCells count="10">
    <mergeCell ref="A1:B1"/>
    <mergeCell ref="D1:E1"/>
    <mergeCell ref="G1:H1"/>
    <mergeCell ref="J1:K1"/>
    <mergeCell ref="M1:N1"/>
    <mergeCell ref="A20:B20"/>
    <mergeCell ref="D20:E20"/>
    <mergeCell ref="G20:H20"/>
    <mergeCell ref="J20:K20"/>
    <mergeCell ref="M20:N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2016-12-06T22:40:53Z</dcterms:created>
  <dc:creator>Peter Lynch</dc:creator>
  <dc:description/>
  <dc:language>en-US</dc:language>
  <cp:lastModifiedBy>Andrew Hillmann</cp:lastModifiedBy>
  <dcterms:modified xsi:type="dcterms:W3CDTF">2026-08-24T16:31:41Z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0x0101000399295B0B7E844386ED0A0AAEDB08D0</vt:lpwstr>
  </property>
  <property fmtid="{D5CDD505-2E9C-101B-9397-08002B2CF9AE}" pid="4" name="MediaServiceImageTags">
    <vt:lpwstr/>
  </property>
  <property fmtid="{D5CDD505-2E9C-101B-9397-08002B2CF9AE}" pid="5" name="Order">
    <vt:r8>58700</vt:r8>
  </property>
  <property fmtid="{D5CDD505-2E9C-101B-9397-08002B2CF9AE}" pid="6" name="TriggerFlowInfo">
    <vt:lpwstr/>
  </property>
  <property fmtid="{D5CDD505-2E9C-101B-9397-08002B2CF9AE}" pid="7" name="_ExtendedDescription">
    <vt:lpwstr/>
  </property>
  <property fmtid="{D5CDD505-2E9C-101B-9397-08002B2CF9AE}" pid="8" name="_SharedFileIndex">
    <vt:lpwstr/>
  </property>
  <property fmtid="{D5CDD505-2E9C-101B-9397-08002B2CF9AE}" pid="9" name="_SourceUrl">
    <vt:lpwstr/>
  </property>
  <property fmtid="{D5CDD505-2E9C-101B-9397-08002B2CF9AE}" pid="10" name="_activity">
    <vt:lpwstr>{"FileActivityType":"9","FileActivityTimeStamp":"2023-12-06T19:28:08.823Z","FileActivityUsersOnPage":[{"DisplayName":"Andrew Hillmann","Id":"hillmanna@sigmachi.org"}],"FileActivityNavigationId":null}</vt:lpwstr>
  </property>
</Properties>
</file>